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Šī_darbgrāmata" defaultThemeVersion="124226"/>
  <mc:AlternateContent xmlns:mc="http://schemas.openxmlformats.org/markup-compatibility/2006">
    <mc:Choice Requires="x15">
      <x15ac:absPath xmlns:x15ac="http://schemas.microsoft.com/office/spreadsheetml/2010/11/ac" url="U:\LV100\MK grozijumi_2020\tames\"/>
    </mc:Choice>
  </mc:AlternateContent>
  <xr:revisionPtr revIDLastSave="0" documentId="13_ncr:1_{F9E8A2D9-9066-4784-BAA8-172468010478}" xr6:coauthVersionLast="45" xr6:coauthVersionMax="45" xr10:uidLastSave="{00000000-0000-0000-0000-000000000000}"/>
  <bookViews>
    <workbookView xWindow="735" yWindow="735" windowWidth="19245" windowHeight="9735" firstSheet="19" activeTab="23" xr2:uid="{00000000-000D-0000-FFFF-FFFF00000000}"/>
  </bookViews>
  <sheets>
    <sheet name="EM_1" sheetId="6" r:id="rId1"/>
    <sheet name="EM_2" sheetId="7" r:id="rId2"/>
    <sheet name="EM_3" sheetId="8" r:id="rId3"/>
    <sheet name="ZM_4" sheetId="9" r:id="rId4"/>
    <sheet name="IM_5" sheetId="10" r:id="rId5"/>
    <sheet name="IM_6" sheetId="11" r:id="rId6"/>
    <sheet name="IM_7" sheetId="12" r:id="rId7"/>
    <sheet name="Radio-TV_8" sheetId="13" r:id="rId8"/>
    <sheet name="Radio-TV_9" sheetId="14" r:id="rId9"/>
    <sheet name="Radio-TV_10" sheetId="15" r:id="rId10"/>
    <sheet name="VM_11" sheetId="16" r:id="rId11"/>
    <sheet name="VM_12" sheetId="17" r:id="rId12"/>
    <sheet name="VM_13" sheetId="18" r:id="rId13"/>
    <sheet name="VM_14" sheetId="19" r:id="rId14"/>
    <sheet name="VM_15" sheetId="20" r:id="rId15"/>
    <sheet name="VARAM_16" sheetId="21" r:id="rId16"/>
    <sheet name="VARAM_17" sheetId="22" r:id="rId17"/>
    <sheet name="VARAM_18" sheetId="23" r:id="rId18"/>
    <sheet name="IZM_19" sheetId="24" r:id="rId19"/>
    <sheet name="IZM_20" sheetId="25" r:id="rId20"/>
    <sheet name="IZM_21" sheetId="26" r:id="rId21"/>
    <sheet name="IZM_22" sheetId="27" r:id="rId22"/>
    <sheet name="IZM_23" sheetId="28" r:id="rId23"/>
    <sheet name="ĀM_24-31" sheetId="29" r:id="rId24"/>
    <sheet name="ĀM_25" sheetId="30" state="hidden" r:id="rId25"/>
    <sheet name="ĀM_26" sheetId="31" state="hidden" r:id="rId26"/>
    <sheet name="ĀM_27" sheetId="32" state="hidden" r:id="rId27"/>
    <sheet name="ĀM_28" sheetId="33" state="hidden" r:id="rId28"/>
    <sheet name="ĀM_29" sheetId="34" state="hidden" r:id="rId29"/>
    <sheet name="ĀM_30" sheetId="35" state="hidden" r:id="rId30"/>
    <sheet name="ĀM_31" sheetId="36" state="hidden" r:id="rId31"/>
    <sheet name="LM_32" sheetId="37" r:id="rId32"/>
    <sheet name="LM_33" sheetId="38" r:id="rId33"/>
    <sheet name="LM_34" sheetId="39" r:id="rId34"/>
    <sheet name="KM_35" sheetId="64" r:id="rId35"/>
    <sheet name="KM_36" sheetId="80" r:id="rId36"/>
    <sheet name="KM_37" sheetId="81" r:id="rId37"/>
    <sheet name="KM_38" sheetId="82" r:id="rId38"/>
    <sheet name="KM_39" sheetId="83" r:id="rId39"/>
    <sheet name="KM_40" sheetId="84" r:id="rId40"/>
    <sheet name="KM_41" sheetId="116" r:id="rId41"/>
    <sheet name="KM_42_" sheetId="86" r:id="rId42"/>
    <sheet name="KM_43_" sheetId="85" r:id="rId43"/>
    <sheet name="KM_44_" sheetId="87" r:id="rId44"/>
    <sheet name="KM_45_" sheetId="88" r:id="rId45"/>
    <sheet name="KM_46_" sheetId="89" r:id="rId46"/>
    <sheet name="KM_47_" sheetId="90" r:id="rId47"/>
    <sheet name="KM_48_" sheetId="92" r:id="rId48"/>
    <sheet name="KM_49_" sheetId="91" r:id="rId49"/>
    <sheet name="KM_50_" sheetId="93" r:id="rId50"/>
    <sheet name="KM_51_" sheetId="94" r:id="rId51"/>
    <sheet name="KM_52-56" sheetId="104" r:id="rId52"/>
    <sheet name="KM_57_" sheetId="103" r:id="rId53"/>
    <sheet name="KM_58_" sheetId="102" r:id="rId54"/>
    <sheet name="KM_59_" sheetId="65" r:id="rId55"/>
    <sheet name="LV100_starptautiskā_60_" sheetId="63" r:id="rId56"/>
    <sheet name="LV100_starptautiskā_61_" sheetId="66" r:id="rId57"/>
    <sheet name="LV100_starptautiskā_62" sheetId="67" r:id="rId58"/>
    <sheet name="LV100_starptautiskā_63_" sheetId="115" r:id="rId59"/>
    <sheet name="LV100_starptautiskā_64_" sheetId="68" r:id="rId60"/>
    <sheet name="LV100_starptautiskā_65_" sheetId="69" r:id="rId61"/>
    <sheet name="LV100_starptautiskā_66" sheetId="70" r:id="rId62"/>
    <sheet name="LV100_starptautiskā_67_" sheetId="71" r:id="rId63"/>
    <sheet name="LV100_starptautiskā_68_" sheetId="73" r:id="rId64"/>
    <sheet name="LV100_starptautiskā_69" sheetId="75" r:id="rId65"/>
    <sheet name="LV100_starptautiskā_70_" sheetId="74" r:id="rId66"/>
    <sheet name="LV100_starptautiskā_71" sheetId="77" r:id="rId67"/>
    <sheet name="LV100_starptautiskā_72_" sheetId="76" r:id="rId68"/>
    <sheet name="LV100_starptautiskā_73_" sheetId="78" r:id="rId69"/>
    <sheet name="LV100_starptautiskā_74_" sheetId="79" r:id="rId70"/>
    <sheet name="LV100_starptautiskā_75_" sheetId="105" r:id="rId71"/>
    <sheet name="LV100_starptautiskā_76_" sheetId="106" r:id="rId72"/>
    <sheet name="LV100_starptautiskā_77_" sheetId="107" r:id="rId73"/>
    <sheet name="LV100_starptautiskā_78_" sheetId="108" r:id="rId74"/>
    <sheet name="LV100_starptautiskā_79_" sheetId="98" r:id="rId75"/>
    <sheet name="LV100_starptautiskā_80_" sheetId="97" r:id="rId76"/>
    <sheet name="LV100_starptautiskā_81_" sheetId="96" r:id="rId77"/>
    <sheet name="LV100_82_" sheetId="95" r:id="rId78"/>
    <sheet name="LV100_83" sheetId="114" r:id="rId79"/>
    <sheet name="LV100_84" sheetId="99" r:id="rId80"/>
    <sheet name="LV100_85" sheetId="101" r:id="rId81"/>
    <sheet name="LV100_starptautiskā_86-92" sheetId="109" r:id="rId82"/>
    <sheet name="LV100_reģioni_93" sheetId="111" r:id="rId83"/>
    <sheet name="LV100_reģioni_94" sheetId="113" r:id="rId84"/>
    <sheet name="LV100_reģioni_95" sheetId="110" r:id="rId85"/>
    <sheet name="LV100_reģioni_96" sheetId="112" r:id="rId86"/>
    <sheet name="LV100_reģioni_97" sheetId="44" r:id="rId87"/>
    <sheet name="LV100_reģioni_98-103" sheetId="45" r:id="rId88"/>
    <sheet name="LV100_reģioni_98" sheetId="46" state="hidden" r:id="rId89"/>
    <sheet name="LV100_reģioni_99" sheetId="47" state="hidden" r:id="rId90"/>
    <sheet name="LV100_reģioni_100" sheetId="48" state="hidden" r:id="rId91"/>
    <sheet name="LV100_reģioni_101" sheetId="49" state="hidden" r:id="rId92"/>
    <sheet name="LV100_reģioni_102" sheetId="50" state="hidden" r:id="rId93"/>
    <sheet name="LV100_reģioni_104" sheetId="51" r:id="rId94"/>
    <sheet name="LV100_reģioni_105" sheetId="52" r:id="rId95"/>
    <sheet name="LV100_reģioni_106" sheetId="53" r:id="rId96"/>
    <sheet name="LV100_reģioni_107" sheetId="54" r:id="rId97"/>
    <sheet name="LV100_reģioni_108" sheetId="117" r:id="rId98"/>
    <sheet name="LV100_reģioni_109" sheetId="57" r:id="rId99"/>
    <sheet name="LV100_reģioni_110" sheetId="58" r:id="rId100"/>
    <sheet name="LV100_reģioni_111" sheetId="59" r:id="rId101"/>
    <sheet name="LV100_reģioni_112" sheetId="60" r:id="rId102"/>
    <sheet name="LV100_reģioni_113" sheetId="61" r:id="rId103"/>
    <sheet name="LV100_reģioni_114" sheetId="62" r:id="rId104"/>
    <sheet name="KM_54.1.1." sheetId="118" r:id="rId105"/>
    <sheet name="KM_54.1.2." sheetId="121" r:id="rId106"/>
    <sheet name="KM_54.1.3." sheetId="120" r:id="rId107"/>
    <sheet name="KM_54.1.3. (2)" sheetId="122" r:id="rId108"/>
  </sheets>
  <externalReferences>
    <externalReference r:id="rId109"/>
    <externalReference r:id="rId110"/>
  </externalReferenc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5" i="82" l="1"/>
  <c r="H35" i="82"/>
  <c r="G35" i="82"/>
  <c r="F35" i="82"/>
  <c r="I34" i="82"/>
  <c r="I33" i="82"/>
  <c r="I32" i="82"/>
  <c r="I31" i="82"/>
  <c r="I30" i="82"/>
  <c r="I29" i="82"/>
  <c r="I28" i="82"/>
  <c r="I27" i="82"/>
  <c r="I26" i="82"/>
  <c r="I25" i="82"/>
  <c r="I24" i="82"/>
  <c r="I23" i="82"/>
  <c r="I22" i="82"/>
  <c r="I21" i="82"/>
  <c r="I20" i="82"/>
  <c r="I19" i="82"/>
  <c r="I18" i="82"/>
  <c r="I17" i="82"/>
  <c r="I16" i="82"/>
  <c r="I15" i="82"/>
  <c r="I14" i="82"/>
  <c r="I13" i="82"/>
  <c r="I12" i="82"/>
  <c r="I11" i="82"/>
  <c r="I35" i="82" s="1"/>
  <c r="J32" i="86"/>
  <c r="G32" i="86"/>
  <c r="H31" i="86"/>
  <c r="F31" i="86" s="1"/>
  <c r="E31" i="86" s="1"/>
  <c r="H30" i="86"/>
  <c r="F30" i="86" s="1"/>
  <c r="E30" i="86" s="1"/>
  <c r="H29" i="86"/>
  <c r="F29" i="86" s="1"/>
  <c r="E29" i="86" s="1"/>
  <c r="F28" i="86"/>
  <c r="E28" i="86"/>
  <c r="H27" i="86"/>
  <c r="F27" i="86" s="1"/>
  <c r="E27" i="86" s="1"/>
  <c r="F25" i="86"/>
  <c r="E25" i="86" s="1"/>
  <c r="F24" i="86"/>
  <c r="E24" i="86"/>
  <c r="I23" i="86"/>
  <c r="F23" i="86" s="1"/>
  <c r="E23" i="86" s="1"/>
  <c r="F22" i="86"/>
  <c r="E22" i="86" s="1"/>
  <c r="F21" i="86"/>
  <c r="E21" i="86" s="1"/>
  <c r="H20" i="86"/>
  <c r="F20" i="86" s="1"/>
  <c r="E20" i="86" s="1"/>
  <c r="H19" i="86"/>
  <c r="F19" i="86" s="1"/>
  <c r="E19" i="86" s="1"/>
  <c r="H18" i="86"/>
  <c r="F18" i="86" s="1"/>
  <c r="E18" i="86" s="1"/>
  <c r="H17" i="86"/>
  <c r="F17" i="86" s="1"/>
  <c r="E17" i="86" s="1"/>
  <c r="I16" i="86"/>
  <c r="H16" i="86"/>
  <c r="F16" i="86" s="1"/>
  <c r="E16" i="86" s="1"/>
  <c r="H15" i="86"/>
  <c r="F15" i="86" s="1"/>
  <c r="E15" i="86" s="1"/>
  <c r="F14" i="86"/>
  <c r="E14" i="86" s="1"/>
  <c r="F13" i="86"/>
  <c r="E13" i="86" s="1"/>
  <c r="F12" i="86"/>
  <c r="E12" i="86"/>
  <c r="K21" i="85"/>
  <c r="J21" i="85"/>
  <c r="I21" i="85"/>
  <c r="H21" i="85"/>
  <c r="G21" i="85"/>
  <c r="F20" i="85"/>
  <c r="F19" i="85"/>
  <c r="F18" i="85"/>
  <c r="F17" i="85"/>
  <c r="F16" i="85"/>
  <c r="F15" i="85"/>
  <c r="F14" i="85"/>
  <c r="F13" i="85"/>
  <c r="F21" i="85" s="1"/>
  <c r="K26" i="104"/>
  <c r="J26" i="104"/>
  <c r="I26" i="104"/>
  <c r="G26" i="104"/>
  <c r="F25" i="104"/>
  <c r="E25" i="104"/>
  <c r="H20" i="104"/>
  <c r="F20" i="104" s="1"/>
  <c r="E20" i="104" s="1"/>
  <c r="E14" i="104"/>
  <c r="H13" i="104"/>
  <c r="F13" i="104" s="1"/>
  <c r="E13" i="104" s="1"/>
  <c r="F12" i="104"/>
  <c r="E12" i="104" s="1"/>
  <c r="F11" i="104"/>
  <c r="H38" i="69"/>
  <c r="G38" i="69"/>
  <c r="F38" i="69"/>
  <c r="K37" i="69"/>
  <c r="J37" i="69"/>
  <c r="I37" i="69"/>
  <c r="K29" i="69"/>
  <c r="J29" i="69"/>
  <c r="I29" i="69"/>
  <c r="K18" i="69"/>
  <c r="J18" i="69"/>
  <c r="I18" i="69"/>
  <c r="G68" i="117"/>
  <c r="H66" i="117"/>
  <c r="F65" i="117"/>
  <c r="I65" i="117" s="1"/>
  <c r="F64" i="117"/>
  <c r="I64" i="117" s="1"/>
  <c r="F62" i="117"/>
  <c r="F61" i="117"/>
  <c r="I61" i="117" s="1"/>
  <c r="I60" i="117"/>
  <c r="F60" i="117"/>
  <c r="F59" i="117"/>
  <c r="I59" i="117" s="1"/>
  <c r="F58" i="117"/>
  <c r="I58" i="117" s="1"/>
  <c r="F57" i="117"/>
  <c r="I57" i="117" s="1"/>
  <c r="I56" i="117"/>
  <c r="F56" i="117"/>
  <c r="F55" i="117"/>
  <c r="F63" i="117" s="1"/>
  <c r="I53" i="117"/>
  <c r="F52" i="117"/>
  <c r="F51" i="117"/>
  <c r="F53" i="117" s="1"/>
  <c r="F48" i="117"/>
  <c r="I48" i="117" s="1"/>
  <c r="F47" i="117"/>
  <c r="I47" i="117" s="1"/>
  <c r="E46" i="117"/>
  <c r="F46" i="117" s="1"/>
  <c r="I46" i="117" s="1"/>
  <c r="F45" i="117"/>
  <c r="I45" i="117" s="1"/>
  <c r="F44" i="117"/>
  <c r="I44" i="117" s="1"/>
  <c r="F43" i="117"/>
  <c r="H40" i="117"/>
  <c r="H68" i="117" s="1"/>
  <c r="I37" i="117"/>
  <c r="F35" i="117"/>
  <c r="F34" i="117"/>
  <c r="F33" i="117"/>
  <c r="F32" i="117"/>
  <c r="F31" i="117"/>
  <c r="F29" i="117"/>
  <c r="F25" i="117"/>
  <c r="F21" i="117"/>
  <c r="F20" i="117"/>
  <c r="F19" i="117"/>
  <c r="F18" i="117"/>
  <c r="F16" i="117"/>
  <c r="I32" i="86" l="1"/>
  <c r="H32" i="86"/>
  <c r="F32" i="86"/>
  <c r="H26" i="104"/>
  <c r="F26" i="104"/>
  <c r="E11" i="104"/>
  <c r="I38" i="69"/>
  <c r="J38" i="69"/>
  <c r="K38" i="69"/>
  <c r="F49" i="117"/>
  <c r="I49" i="117" s="1"/>
  <c r="F22" i="117"/>
  <c r="F40" i="117" s="1"/>
  <c r="F37" i="117"/>
  <c r="F66" i="117"/>
  <c r="F68" i="117" s="1"/>
  <c r="I16" i="117"/>
  <c r="I22" i="117" s="1"/>
  <c r="I40" i="117" s="1"/>
  <c r="I43" i="117"/>
  <c r="I55" i="117"/>
  <c r="I63" i="117" s="1"/>
  <c r="I66" i="117" l="1"/>
  <c r="I68" i="117" s="1"/>
  <c r="F19" i="61" l="1"/>
  <c r="I19" i="61" s="1"/>
  <c r="F18" i="61"/>
  <c r="I18" i="61" s="1"/>
  <c r="F17" i="61"/>
  <c r="I17" i="61" s="1"/>
  <c r="I16" i="61"/>
  <c r="I15" i="61"/>
  <c r="F14" i="61"/>
  <c r="I14" i="61" s="1"/>
  <c r="F13" i="61"/>
  <c r="I13" i="61" s="1"/>
  <c r="F12" i="61"/>
  <c r="I12" i="61" s="1"/>
  <c r="F11" i="61"/>
  <c r="H53" i="99"/>
  <c r="G53" i="99"/>
  <c r="F50" i="99"/>
  <c r="F49" i="99"/>
  <c r="F45" i="99"/>
  <c r="F44" i="99"/>
  <c r="F41" i="99"/>
  <c r="F40" i="99"/>
  <c r="F33" i="99"/>
  <c r="F32" i="99"/>
  <c r="F29" i="99"/>
  <c r="F25" i="99"/>
  <c r="F24" i="99"/>
  <c r="I21" i="99"/>
  <c r="I53" i="99" s="1"/>
  <c r="F21" i="99"/>
  <c r="F20" i="99"/>
  <c r="F17" i="99"/>
  <c r="F16" i="99"/>
  <c r="F53" i="99" s="1"/>
  <c r="E13" i="99"/>
  <c r="F12" i="99"/>
  <c r="H25" i="107"/>
  <c r="F25" i="107" s="1"/>
  <c r="E25" i="107" s="1"/>
  <c r="I24" i="107"/>
  <c r="F24" i="107" s="1"/>
  <c r="E24" i="107" s="1"/>
  <c r="I23" i="107"/>
  <c r="I26" i="107" s="1"/>
  <c r="F23" i="107"/>
  <c r="E23" i="107" s="1"/>
  <c r="F22" i="107"/>
  <c r="E22" i="107" s="1"/>
  <c r="G21" i="107"/>
  <c r="F21" i="107" s="1"/>
  <c r="F20" i="107"/>
  <c r="E20" i="107"/>
  <c r="F19" i="107"/>
  <c r="H18" i="107"/>
  <c r="G18" i="107"/>
  <c r="F18" i="107"/>
  <c r="D18" i="107" s="1"/>
  <c r="F17" i="107"/>
  <c r="E17" i="107" s="1"/>
  <c r="I16" i="107"/>
  <c r="H16" i="107"/>
  <c r="H26" i="107" s="1"/>
  <c r="F15" i="107"/>
  <c r="E15" i="107" s="1"/>
  <c r="F14" i="107"/>
  <c r="E14" i="107" s="1"/>
  <c r="F13" i="107"/>
  <c r="E13" i="107"/>
  <c r="H12" i="107"/>
  <c r="F12" i="107" s="1"/>
  <c r="E12" i="107" s="1"/>
  <c r="F11" i="107"/>
  <c r="E11" i="107" s="1"/>
  <c r="H19" i="83"/>
  <c r="G19" i="83"/>
  <c r="F18" i="83"/>
  <c r="J18" i="83" s="1"/>
  <c r="F17" i="83"/>
  <c r="J17" i="83" s="1"/>
  <c r="F16" i="83"/>
  <c r="J16" i="83" s="1"/>
  <c r="F15" i="83"/>
  <c r="J15" i="83" s="1"/>
  <c r="F14" i="83"/>
  <c r="J14" i="83" s="1"/>
  <c r="F13" i="83"/>
  <c r="J13" i="83" s="1"/>
  <c r="F12" i="83"/>
  <c r="J12" i="83" s="1"/>
  <c r="F11" i="83"/>
  <c r="J11" i="83" s="1"/>
  <c r="F20" i="61" l="1"/>
  <c r="I11" i="61"/>
  <c r="I20" i="61" s="1"/>
  <c r="E21" i="107"/>
  <c r="G26" i="107"/>
  <c r="F16" i="107"/>
  <c r="E16" i="107" s="1"/>
  <c r="J19" i="83"/>
  <c r="F19" i="83"/>
  <c r="F26" i="107" l="1"/>
  <c r="D98" i="122" l="1"/>
  <c r="D99" i="122" s="1"/>
  <c r="D34" i="122"/>
  <c r="E99" i="122" s="1"/>
  <c r="D27" i="122"/>
  <c r="I13" i="8"/>
  <c r="H13" i="8"/>
  <c r="G13" i="8"/>
  <c r="F12" i="8"/>
  <c r="F13" i="8" s="1"/>
  <c r="I14" i="7"/>
  <c r="G14" i="7"/>
  <c r="F13" i="7"/>
  <c r="H13" i="7" s="1"/>
  <c r="H14" i="7" s="1"/>
  <c r="I15" i="6"/>
  <c r="H15" i="6"/>
  <c r="G15" i="6"/>
  <c r="F14" i="6"/>
  <c r="F13" i="6"/>
  <c r="F12" i="6"/>
  <c r="D54" i="121"/>
  <c r="D60" i="121"/>
  <c r="D58" i="121"/>
  <c r="D61" i="121" s="1"/>
  <c r="D55" i="121"/>
  <c r="A27" i="121"/>
  <c r="A28" i="121" s="1"/>
  <c r="A29" i="121" s="1"/>
  <c r="A30" i="121" s="1"/>
  <c r="A31" i="121" s="1"/>
  <c r="A32" i="121" s="1"/>
  <c r="A33" i="121" s="1"/>
  <c r="A34" i="121" s="1"/>
  <c r="A35" i="121" s="1"/>
  <c r="A36" i="121" s="1"/>
  <c r="A37" i="121" s="1"/>
  <c r="A38" i="121" s="1"/>
  <c r="A40" i="121" s="1"/>
  <c r="A41" i="121" s="1"/>
  <c r="A42" i="121" s="1"/>
  <c r="A44" i="121" s="1"/>
  <c r="A46" i="121" s="1"/>
  <c r="A48" i="121" s="1"/>
  <c r="A8" i="121"/>
  <c r="A10" i="121" s="1"/>
  <c r="A12" i="121" s="1"/>
  <c r="A14" i="121" s="1"/>
  <c r="A16" i="121" s="1"/>
  <c r="A17" i="121" s="1"/>
  <c r="A19" i="121" s="1"/>
  <c r="A21" i="121" s="1"/>
  <c r="A23" i="121" s="1"/>
  <c r="H12" i="118"/>
  <c r="H19" i="118"/>
  <c r="H112" i="120"/>
  <c r="H95" i="120"/>
  <c r="H88" i="120"/>
  <c r="H43" i="120" s="1"/>
  <c r="H41" i="120"/>
  <c r="E41" i="120"/>
  <c r="H34" i="120"/>
  <c r="G34" i="120"/>
  <c r="E34" i="120"/>
  <c r="C3" i="120"/>
  <c r="F14" i="7" l="1"/>
  <c r="F15" i="6"/>
  <c r="D50" i="121"/>
  <c r="D62" i="121" s="1"/>
  <c r="D63" i="121" s="1"/>
  <c r="D64" i="121"/>
  <c r="J19" i="109"/>
  <c r="H19" i="109"/>
  <c r="G19" i="109"/>
  <c r="F18" i="109"/>
  <c r="E18" i="109"/>
  <c r="E17" i="109"/>
  <c r="F17" i="109" s="1"/>
  <c r="E16" i="109"/>
  <c r="F16" i="109" s="1"/>
  <c r="E15" i="109"/>
  <c r="F15" i="109" s="1"/>
  <c r="F14" i="109"/>
  <c r="E14" i="109"/>
  <c r="I13" i="109"/>
  <c r="I19" i="109" s="1"/>
  <c r="E12" i="109"/>
  <c r="F12" i="109" s="1"/>
  <c r="I35" i="111"/>
  <c r="H35" i="111"/>
  <c r="G35" i="111"/>
  <c r="F34" i="111"/>
  <c r="F33" i="111"/>
  <c r="F32" i="111"/>
  <c r="F31" i="111"/>
  <c r="F30" i="111"/>
  <c r="F29" i="111"/>
  <c r="F28" i="111"/>
  <c r="F27" i="111"/>
  <c r="F26" i="111"/>
  <c r="F25" i="111"/>
  <c r="F24" i="111"/>
  <c r="F23" i="111"/>
  <c r="F22" i="111"/>
  <c r="F21" i="111"/>
  <c r="F20" i="111"/>
  <c r="F19" i="111"/>
  <c r="F18" i="111"/>
  <c r="F17" i="111"/>
  <c r="F16" i="111"/>
  <c r="F15" i="111"/>
  <c r="F14" i="111"/>
  <c r="F13" i="111"/>
  <c r="F12" i="111"/>
  <c r="I40" i="113"/>
  <c r="H40" i="113"/>
  <c r="G40" i="113"/>
  <c r="F39" i="113"/>
  <c r="F38" i="113"/>
  <c r="F37" i="113"/>
  <c r="F36" i="113"/>
  <c r="F35" i="113"/>
  <c r="F34" i="113"/>
  <c r="F33" i="113"/>
  <c r="F32" i="113"/>
  <c r="F31" i="113"/>
  <c r="F30" i="113"/>
  <c r="F29" i="113"/>
  <c r="F28" i="113"/>
  <c r="F27" i="113"/>
  <c r="F26" i="113"/>
  <c r="F25" i="113"/>
  <c r="F24" i="113"/>
  <c r="F23" i="113"/>
  <c r="F22" i="113"/>
  <c r="F21" i="113"/>
  <c r="F20" i="113"/>
  <c r="F19" i="113"/>
  <c r="F18" i="113"/>
  <c r="F17" i="113"/>
  <c r="F16" i="113"/>
  <c r="F15" i="113"/>
  <c r="F14" i="113"/>
  <c r="F13" i="113"/>
  <c r="F12" i="113"/>
  <c r="F11" i="113"/>
  <c r="F40" i="113" s="1"/>
  <c r="G40" i="52"/>
  <c r="F39" i="52"/>
  <c r="F38" i="52"/>
  <c r="F37" i="52"/>
  <c r="I36" i="52"/>
  <c r="H36" i="52"/>
  <c r="E36" i="52" s="1"/>
  <c r="F36" i="52" s="1"/>
  <c r="F35" i="52"/>
  <c r="E35" i="52"/>
  <c r="I34" i="52"/>
  <c r="E34" i="52"/>
  <c r="F34" i="52" s="1"/>
  <c r="E33" i="52"/>
  <c r="F33" i="52" s="1"/>
  <c r="I32" i="52"/>
  <c r="H32" i="52"/>
  <c r="F31" i="52"/>
  <c r="I31" i="52" s="1"/>
  <c r="F30" i="52"/>
  <c r="F29" i="52"/>
  <c r="I28" i="52"/>
  <c r="H28" i="52"/>
  <c r="E28" i="52" s="1"/>
  <c r="F28" i="52" s="1"/>
  <c r="F27" i="52"/>
  <c r="I26" i="52"/>
  <c r="F26" i="52"/>
  <c r="F25" i="52"/>
  <c r="F23" i="52"/>
  <c r="I22" i="52"/>
  <c r="I19" i="52" s="1"/>
  <c r="E22" i="52"/>
  <c r="H22" i="52" s="1"/>
  <c r="H19" i="52" s="1"/>
  <c r="F21" i="52"/>
  <c r="F20" i="52"/>
  <c r="E18" i="52"/>
  <c r="F18" i="52" s="1"/>
  <c r="E17" i="52"/>
  <c r="F17" i="52" s="1"/>
  <c r="F16" i="52"/>
  <c r="E16" i="52"/>
  <c r="E15" i="52"/>
  <c r="F15" i="52" s="1"/>
  <c r="F14" i="52"/>
  <c r="E14" i="52"/>
  <c r="E13" i="52"/>
  <c r="F13" i="52" s="1"/>
  <c r="I12" i="52"/>
  <c r="H12" i="52"/>
  <c r="I15" i="53"/>
  <c r="H15" i="53"/>
  <c r="G15" i="53"/>
  <c r="F15" i="53"/>
  <c r="H41" i="116"/>
  <c r="F40" i="116"/>
  <c r="K39" i="116"/>
  <c r="F39" i="116"/>
  <c r="G39" i="116" s="1"/>
  <c r="J38" i="116"/>
  <c r="I38" i="116"/>
  <c r="F38" i="116"/>
  <c r="F37" i="116"/>
  <c r="K36" i="116"/>
  <c r="F36" i="116"/>
  <c r="G36" i="116" s="1"/>
  <c r="K35" i="116"/>
  <c r="G35" i="116"/>
  <c r="F35" i="116"/>
  <c r="K34" i="116"/>
  <c r="F34" i="116"/>
  <c r="K33" i="116"/>
  <c r="G33" i="116" s="1"/>
  <c r="K32" i="116"/>
  <c r="F32" i="116"/>
  <c r="G32" i="116" s="1"/>
  <c r="K31" i="116"/>
  <c r="F31" i="116"/>
  <c r="G31" i="116" s="1"/>
  <c r="J30" i="116"/>
  <c r="J41" i="116" s="1"/>
  <c r="I30" i="116"/>
  <c r="F30" i="116"/>
  <c r="K29" i="116"/>
  <c r="F29" i="116"/>
  <c r="K28" i="116"/>
  <c r="G28" i="116" s="1"/>
  <c r="K27" i="116"/>
  <c r="G27" i="116" s="1"/>
  <c r="K26" i="116"/>
  <c r="G26" i="116" s="1"/>
  <c r="K25" i="116"/>
  <c r="F25" i="116"/>
  <c r="K24" i="116"/>
  <c r="G24" i="116" s="1"/>
  <c r="K23" i="116"/>
  <c r="G23" i="116" s="1"/>
  <c r="K22" i="116"/>
  <c r="G22" i="116" s="1"/>
  <c r="K21" i="116"/>
  <c r="G21" i="116" s="1"/>
  <c r="K20" i="116"/>
  <c r="G20" i="116" s="1"/>
  <c r="K19" i="116"/>
  <c r="F19" i="116"/>
  <c r="K18" i="116"/>
  <c r="F18" i="116"/>
  <c r="G17" i="116"/>
  <c r="F16" i="116"/>
  <c r="G16" i="116" s="1"/>
  <c r="F15" i="116"/>
  <c r="G15" i="116" s="1"/>
  <c r="K14" i="116"/>
  <c r="F14" i="116"/>
  <c r="G14" i="116" s="1"/>
  <c r="K13" i="116"/>
  <c r="G13" i="116"/>
  <c r="F13" i="116"/>
  <c r="K12" i="116"/>
  <c r="F12" i="116"/>
  <c r="F11" i="116"/>
  <c r="I27" i="101"/>
  <c r="H27" i="101"/>
  <c r="G27" i="101"/>
  <c r="F26" i="101"/>
  <c r="F25" i="101"/>
  <c r="F24" i="101"/>
  <c r="F23" i="101"/>
  <c r="F22" i="101"/>
  <c r="F21" i="101"/>
  <c r="F20" i="101"/>
  <c r="F19" i="101"/>
  <c r="F18" i="101"/>
  <c r="F17" i="101"/>
  <c r="F16" i="101"/>
  <c r="F15" i="101"/>
  <c r="F14" i="101"/>
  <c r="D13" i="101"/>
  <c r="F13" i="101" s="1"/>
  <c r="D12" i="101"/>
  <c r="F12" i="101" s="1"/>
  <c r="F27" i="101" s="1"/>
  <c r="F11" i="101"/>
  <c r="I31" i="95"/>
  <c r="H31" i="95"/>
  <c r="G31" i="95"/>
  <c r="F30" i="95"/>
  <c r="F29" i="95"/>
  <c r="F28" i="95"/>
  <c r="F27" i="95"/>
  <c r="F26" i="95"/>
  <c r="F25" i="95"/>
  <c r="F23" i="95"/>
  <c r="F22" i="95"/>
  <c r="F21" i="95"/>
  <c r="F20" i="95"/>
  <c r="F19" i="95"/>
  <c r="F18" i="95"/>
  <c r="F17" i="95"/>
  <c r="F16" i="95"/>
  <c r="F15" i="95"/>
  <c r="F14" i="95"/>
  <c r="F13" i="95"/>
  <c r="F12" i="95"/>
  <c r="I21" i="96"/>
  <c r="H21" i="96"/>
  <c r="G21" i="96"/>
  <c r="F20" i="96"/>
  <c r="F19" i="96"/>
  <c r="F18" i="96"/>
  <c r="F17" i="96"/>
  <c r="F16" i="96"/>
  <c r="F15" i="96"/>
  <c r="F14" i="96"/>
  <c r="E13" i="96"/>
  <c r="F13" i="96" s="1"/>
  <c r="F12" i="96"/>
  <c r="G15" i="108"/>
  <c r="F14" i="108"/>
  <c r="E14" i="108" s="1"/>
  <c r="F13" i="108"/>
  <c r="E13" i="108" s="1"/>
  <c r="F12" i="108"/>
  <c r="E12" i="108" s="1"/>
  <c r="H11" i="108"/>
  <c r="F11" i="108" s="1"/>
  <c r="E11" i="108" s="1"/>
  <c r="H10" i="108"/>
  <c r="H15" i="108" s="1"/>
  <c r="F16" i="106"/>
  <c r="H15" i="106"/>
  <c r="H17" i="106" s="1"/>
  <c r="F15" i="106"/>
  <c r="F14" i="106"/>
  <c r="F13" i="106"/>
  <c r="F12" i="106"/>
  <c r="G12" i="106" s="1"/>
  <c r="G17" i="106" s="1"/>
  <c r="F17" i="106" s="1"/>
  <c r="F11" i="106"/>
  <c r="A11" i="106"/>
  <c r="A12" i="106" s="1"/>
  <c r="A13" i="106" s="1"/>
  <c r="A14" i="106" s="1"/>
  <c r="A15" i="106" s="1"/>
  <c r="A16" i="106" s="1"/>
  <c r="H24" i="105"/>
  <c r="G24" i="105"/>
  <c r="F23" i="105"/>
  <c r="F22" i="105"/>
  <c r="F21" i="105"/>
  <c r="F20" i="105"/>
  <c r="F19" i="105"/>
  <c r="F18" i="105"/>
  <c r="F17" i="105"/>
  <c r="F16" i="105"/>
  <c r="F15" i="105"/>
  <c r="F14" i="105"/>
  <c r="F13" i="105"/>
  <c r="F12" i="105"/>
  <c r="A12" i="105"/>
  <c r="A13" i="105" s="1"/>
  <c r="A14" i="105" s="1"/>
  <c r="A15" i="105" s="1"/>
  <c r="A16" i="105" s="1"/>
  <c r="A17" i="105" s="1"/>
  <c r="A18" i="105" s="1"/>
  <c r="A19" i="105" s="1"/>
  <c r="A20" i="105" s="1"/>
  <c r="A21" i="105" s="1"/>
  <c r="A22" i="105" s="1"/>
  <c r="A23" i="105" s="1"/>
  <c r="F11" i="105"/>
  <c r="I20" i="79"/>
  <c r="H20" i="79"/>
  <c r="G20" i="79"/>
  <c r="F19" i="79"/>
  <c r="F18" i="79"/>
  <c r="F17" i="79"/>
  <c r="F16" i="79"/>
  <c r="F15" i="79"/>
  <c r="F14" i="79"/>
  <c r="F13" i="79"/>
  <c r="F12" i="79"/>
  <c r="H37" i="78"/>
  <c r="F36" i="78"/>
  <c r="F35" i="78"/>
  <c r="F34" i="78"/>
  <c r="F33" i="78"/>
  <c r="F32" i="78"/>
  <c r="F30" i="78"/>
  <c r="F29" i="78"/>
  <c r="F28" i="78"/>
  <c r="F27" i="78"/>
  <c r="F26" i="78"/>
  <c r="F25" i="78"/>
  <c r="F24" i="78"/>
  <c r="F23" i="78"/>
  <c r="F21" i="78"/>
  <c r="F20" i="78"/>
  <c r="F19" i="78"/>
  <c r="F18" i="78"/>
  <c r="F16" i="78"/>
  <c r="F15" i="78"/>
  <c r="F14" i="78"/>
  <c r="H12" i="76"/>
  <c r="F13" i="76"/>
  <c r="H13" i="76" s="1"/>
  <c r="F14" i="76"/>
  <c r="H14" i="76" s="1"/>
  <c r="H15" i="76"/>
  <c r="F16" i="76"/>
  <c r="H16" i="76" s="1"/>
  <c r="F17" i="76"/>
  <c r="H17" i="76"/>
  <c r="F18" i="76"/>
  <c r="H18" i="76" s="1"/>
  <c r="F20" i="76"/>
  <c r="H20" i="76" s="1"/>
  <c r="I23" i="77"/>
  <c r="G23" i="77"/>
  <c r="H22" i="77"/>
  <c r="F22" i="77"/>
  <c r="F21" i="77"/>
  <c r="H21" i="77" s="1"/>
  <c r="H20" i="77"/>
  <c r="F19" i="77"/>
  <c r="H19" i="77" s="1"/>
  <c r="F18" i="77"/>
  <c r="H18" i="77" s="1"/>
  <c r="H17" i="77"/>
  <c r="F16" i="77"/>
  <c r="H16" i="77" s="1"/>
  <c r="F15" i="77"/>
  <c r="H15" i="77" s="1"/>
  <c r="F13" i="77"/>
  <c r="I19" i="75"/>
  <c r="H19" i="75"/>
  <c r="G19" i="75"/>
  <c r="F18" i="75"/>
  <c r="F17" i="75"/>
  <c r="F16" i="75"/>
  <c r="F15" i="75"/>
  <c r="F14" i="75"/>
  <c r="F13" i="75"/>
  <c r="F12" i="75"/>
  <c r="I22" i="73"/>
  <c r="H22" i="73"/>
  <c r="G22" i="73"/>
  <c r="F21" i="73"/>
  <c r="F20" i="73"/>
  <c r="F19" i="73"/>
  <c r="F18" i="73"/>
  <c r="F17" i="73"/>
  <c r="F16" i="73"/>
  <c r="F15" i="73"/>
  <c r="F14" i="73"/>
  <c r="F13" i="73"/>
  <c r="F12" i="73"/>
  <c r="F19" i="75" l="1"/>
  <c r="H21" i="76"/>
  <c r="F24" i="105"/>
  <c r="G19" i="116"/>
  <c r="G34" i="116"/>
  <c r="F41" i="116"/>
  <c r="I41" i="116"/>
  <c r="G12" i="116"/>
  <c r="H24" i="52"/>
  <c r="E13" i="109"/>
  <c r="F13" i="109" s="1"/>
  <c r="F19" i="109" s="1"/>
  <c r="F35" i="111"/>
  <c r="I24" i="52"/>
  <c r="I40" i="52" s="1"/>
  <c r="H40" i="52"/>
  <c r="F40" i="52"/>
  <c r="K41" i="116"/>
  <c r="K30" i="116"/>
  <c r="G30" i="116" s="1"/>
  <c r="K38" i="116"/>
  <c r="G38" i="116" s="1"/>
  <c r="F31" i="95"/>
  <c r="F21" i="96"/>
  <c r="F10" i="108"/>
  <c r="F15" i="108" s="1"/>
  <c r="E10" i="108"/>
  <c r="F20" i="79"/>
  <c r="F37" i="78"/>
  <c r="F21" i="76"/>
  <c r="H23" i="77"/>
  <c r="F23" i="77"/>
  <c r="F22" i="73"/>
  <c r="G41" i="116" l="1"/>
  <c r="I50" i="58" l="1"/>
  <c r="H50" i="58"/>
  <c r="G50" i="58"/>
  <c r="F49" i="58"/>
  <c r="F48" i="58"/>
  <c r="F47" i="58"/>
  <c r="F46" i="58"/>
  <c r="F45" i="58"/>
  <c r="F44" i="58"/>
  <c r="F43" i="58"/>
  <c r="F42" i="58"/>
  <c r="F41" i="58"/>
  <c r="F40" i="58"/>
  <c r="F39" i="58"/>
  <c r="F38" i="58"/>
  <c r="F37" i="58"/>
  <c r="F36" i="58"/>
  <c r="F35" i="58"/>
  <c r="F34" i="58"/>
  <c r="F33" i="58"/>
  <c r="F32" i="58"/>
  <c r="F31" i="58"/>
  <c r="F30" i="58"/>
  <c r="F29" i="58"/>
  <c r="F28" i="58"/>
  <c r="F27" i="58"/>
  <c r="F26" i="58"/>
  <c r="F25" i="58"/>
  <c r="F24" i="58"/>
  <c r="F23" i="58"/>
  <c r="F22" i="58"/>
  <c r="F21" i="58"/>
  <c r="F20" i="58"/>
  <c r="F19" i="58"/>
  <c r="F18" i="58"/>
  <c r="F17" i="58"/>
  <c r="F16" i="58"/>
  <c r="F15" i="58"/>
  <c r="F14" i="58"/>
  <c r="F13" i="58"/>
  <c r="F12" i="58"/>
  <c r="F11" i="58"/>
  <c r="F50" i="58" l="1"/>
  <c r="O35" i="62" l="1"/>
  <c r="O34" i="62"/>
  <c r="O33" i="62"/>
  <c r="O32" i="62"/>
  <c r="O31" i="62"/>
  <c r="O30" i="62"/>
  <c r="O29" i="62"/>
  <c r="O28" i="62"/>
  <c r="O27" i="62"/>
  <c r="O26" i="62"/>
  <c r="O25" i="62"/>
  <c r="O24" i="62"/>
  <c r="O23" i="62"/>
  <c r="O22" i="62"/>
  <c r="O21" i="62"/>
  <c r="O20" i="62"/>
  <c r="O19" i="62"/>
  <c r="O18" i="62"/>
  <c r="O17" i="62"/>
  <c r="O16" i="62"/>
  <c r="O15" i="62"/>
  <c r="O14" i="62"/>
  <c r="O13" i="62"/>
  <c r="O10" i="62"/>
  <c r="O9" i="62" s="1"/>
  <c r="N9" i="62"/>
  <c r="M9" i="62"/>
  <c r="L9" i="62"/>
  <c r="K9" i="62"/>
  <c r="J9" i="62"/>
  <c r="I9" i="62"/>
  <c r="H9" i="62"/>
  <c r="G9" i="62"/>
  <c r="F9" i="62"/>
  <c r="E9" i="62"/>
  <c r="I86" i="60"/>
  <c r="G86" i="60"/>
  <c r="H85" i="60"/>
  <c r="H84" i="60"/>
  <c r="H86" i="60" s="1"/>
  <c r="F73" i="60"/>
  <c r="F84" i="60" s="1"/>
  <c r="D72" i="60"/>
  <c r="C72" i="60"/>
  <c r="D71" i="60"/>
  <c r="C71" i="60"/>
  <c r="D70" i="60"/>
  <c r="C70" i="60"/>
  <c r="D69" i="60"/>
  <c r="C69" i="60"/>
  <c r="D68" i="60"/>
  <c r="C68" i="60"/>
  <c r="D67" i="60"/>
  <c r="C67" i="60"/>
  <c r="D66" i="60"/>
  <c r="C66" i="60"/>
  <c r="D65" i="60"/>
  <c r="C65" i="60"/>
  <c r="D64" i="60"/>
  <c r="C64" i="60"/>
  <c r="D63" i="60"/>
  <c r="C63" i="60"/>
  <c r="D62" i="60"/>
  <c r="C62" i="60"/>
  <c r="D61" i="60"/>
  <c r="C61" i="60"/>
  <c r="D60" i="60"/>
  <c r="C60" i="60"/>
  <c r="D59" i="60"/>
  <c r="C59" i="60"/>
  <c r="D58" i="60"/>
  <c r="C58" i="60"/>
  <c r="D57" i="60"/>
  <c r="C57" i="60"/>
  <c r="D56" i="60"/>
  <c r="C56" i="60"/>
  <c r="D55" i="60"/>
  <c r="C55" i="60"/>
  <c r="D54" i="60"/>
  <c r="C54" i="60"/>
  <c r="D53" i="60"/>
  <c r="C53" i="60"/>
  <c r="D52" i="60"/>
  <c r="C52" i="60"/>
  <c r="D51" i="60"/>
  <c r="C51" i="60"/>
  <c r="D50" i="60"/>
  <c r="C50" i="60"/>
  <c r="D49" i="60"/>
  <c r="C49" i="60"/>
  <c r="D48" i="60"/>
  <c r="C48" i="60"/>
  <c r="D47" i="60"/>
  <c r="C47" i="60"/>
  <c r="D46" i="60"/>
  <c r="C46" i="60"/>
  <c r="D45" i="60"/>
  <c r="C45" i="60"/>
  <c r="D44" i="60"/>
  <c r="C44" i="60"/>
  <c r="D43" i="60"/>
  <c r="C43" i="60"/>
  <c r="D42" i="60"/>
  <c r="C42" i="60"/>
  <c r="D41" i="60"/>
  <c r="C41" i="60"/>
  <c r="D40" i="60"/>
  <c r="C40" i="60"/>
  <c r="D39" i="60"/>
  <c r="C39" i="60"/>
  <c r="D38" i="60"/>
  <c r="C38" i="60"/>
  <c r="D37" i="60"/>
  <c r="C37" i="60"/>
  <c r="D36" i="60"/>
  <c r="C36" i="60"/>
  <c r="D35" i="60"/>
  <c r="C35" i="60"/>
  <c r="D34" i="60"/>
  <c r="C34" i="60"/>
  <c r="D33" i="60"/>
  <c r="C33" i="60"/>
  <c r="D32" i="60"/>
  <c r="C32" i="60"/>
  <c r="D31" i="60"/>
  <c r="C31" i="60"/>
  <c r="D30" i="60"/>
  <c r="C30" i="60"/>
  <c r="D29" i="60"/>
  <c r="C29" i="60"/>
  <c r="D28" i="60"/>
  <c r="C28" i="60"/>
  <c r="D27" i="60"/>
  <c r="C27" i="60"/>
  <c r="D26" i="60"/>
  <c r="C26" i="60"/>
  <c r="D25" i="60"/>
  <c r="C25" i="60"/>
  <c r="D24" i="60"/>
  <c r="C24" i="60"/>
  <c r="D23" i="60"/>
  <c r="C23" i="60"/>
  <c r="D22" i="60"/>
  <c r="C22" i="60"/>
  <c r="D21" i="60"/>
  <c r="C21" i="60"/>
  <c r="D20" i="60"/>
  <c r="C20" i="60"/>
  <c r="D19" i="60"/>
  <c r="C19" i="60"/>
  <c r="D18" i="60"/>
  <c r="C18" i="60"/>
  <c r="D17" i="60"/>
  <c r="C17" i="60"/>
  <c r="D16" i="60"/>
  <c r="C16" i="60"/>
  <c r="D15" i="60"/>
  <c r="C15" i="60"/>
  <c r="D14" i="60"/>
  <c r="C14" i="60"/>
  <c r="D13" i="60"/>
  <c r="C13" i="60"/>
  <c r="D12" i="60"/>
  <c r="C12" i="60"/>
  <c r="D11" i="60"/>
  <c r="C11" i="60"/>
  <c r="I38" i="59"/>
  <c r="H38" i="59"/>
  <c r="F37" i="59"/>
  <c r="F36" i="59"/>
  <c r="F35" i="59"/>
  <c r="G35" i="59" s="1"/>
  <c r="F34" i="59"/>
  <c r="F33" i="59"/>
  <c r="F32" i="59"/>
  <c r="F31" i="59"/>
  <c r="F30" i="59"/>
  <c r="F29" i="59"/>
  <c r="F28" i="59"/>
  <c r="G28" i="59" s="1"/>
  <c r="F27" i="59"/>
  <c r="F26" i="59"/>
  <c r="G25" i="59"/>
  <c r="F25" i="59"/>
  <c r="E25" i="59"/>
  <c r="G24" i="59"/>
  <c r="F24" i="59"/>
  <c r="F23" i="59"/>
  <c r="F22" i="59"/>
  <c r="F21" i="59"/>
  <c r="F20" i="59"/>
  <c r="F19" i="59"/>
  <c r="F18" i="59"/>
  <c r="F17" i="59"/>
  <c r="F16" i="59"/>
  <c r="F15" i="59"/>
  <c r="F38" i="59" s="1"/>
  <c r="F14" i="59"/>
  <c r="F13" i="59"/>
  <c r="F12" i="59"/>
  <c r="F11" i="59"/>
  <c r="I38" i="57"/>
  <c r="H38" i="57"/>
  <c r="G38" i="57"/>
  <c r="F37" i="57"/>
  <c r="F36" i="57"/>
  <c r="F35" i="57"/>
  <c r="F34" i="57"/>
  <c r="F33" i="57"/>
  <c r="F32" i="57"/>
  <c r="F31" i="57"/>
  <c r="F30" i="57"/>
  <c r="F29" i="57"/>
  <c r="F28" i="57"/>
  <c r="F27" i="57"/>
  <c r="F26" i="57"/>
  <c r="F25" i="57"/>
  <c r="F24" i="57"/>
  <c r="F23" i="57"/>
  <c r="F22" i="57"/>
  <c r="F21" i="57"/>
  <c r="F20" i="57"/>
  <c r="F19" i="57"/>
  <c r="F18" i="57"/>
  <c r="F17" i="57"/>
  <c r="F16" i="57"/>
  <c r="F15" i="57"/>
  <c r="F14" i="57"/>
  <c r="F38" i="57" s="1"/>
  <c r="F13" i="57"/>
  <c r="F12" i="57"/>
  <c r="I38" i="54"/>
  <c r="H38" i="54"/>
  <c r="G38" i="54"/>
  <c r="F37" i="54"/>
  <c r="F36" i="54"/>
  <c r="F35" i="54"/>
  <c r="F34" i="54"/>
  <c r="F33" i="54"/>
  <c r="F32" i="54"/>
  <c r="F31" i="54"/>
  <c r="F30" i="54"/>
  <c r="F29" i="54"/>
  <c r="F28" i="54"/>
  <c r="F27" i="54"/>
  <c r="F26" i="54"/>
  <c r="F25" i="54"/>
  <c r="F24" i="54"/>
  <c r="F23" i="54"/>
  <c r="F22" i="54"/>
  <c r="F21" i="54"/>
  <c r="F20" i="54"/>
  <c r="F19" i="54"/>
  <c r="F18" i="54"/>
  <c r="F17" i="54"/>
  <c r="F16" i="54"/>
  <c r="F15" i="54"/>
  <c r="F14" i="54"/>
  <c r="F13" i="54"/>
  <c r="F12" i="54"/>
  <c r="F38" i="54" s="1"/>
  <c r="F11" i="54"/>
  <c r="G25" i="51"/>
  <c r="F25" i="51"/>
  <c r="F20" i="51"/>
  <c r="H20" i="51" s="1"/>
  <c r="H25" i="51" s="1"/>
  <c r="H69" i="45"/>
  <c r="F69" i="45"/>
  <c r="F68" i="45"/>
  <c r="F67" i="45"/>
  <c r="I65" i="45"/>
  <c r="F64" i="45"/>
  <c r="F63" i="45"/>
  <c r="F62" i="45"/>
  <c r="F61" i="45"/>
  <c r="F65" i="45" s="1"/>
  <c r="G59" i="45"/>
  <c r="F58" i="45"/>
  <c r="F57" i="45"/>
  <c r="F56" i="45"/>
  <c r="F55" i="45"/>
  <c r="F54" i="45"/>
  <c r="F53" i="45"/>
  <c r="F52" i="45"/>
  <c r="F51" i="45"/>
  <c r="F50" i="45"/>
  <c r="F49" i="45"/>
  <c r="F48" i="45"/>
  <c r="F47" i="45"/>
  <c r="F46" i="45"/>
  <c r="F45" i="45"/>
  <c r="F59" i="45" s="1"/>
  <c r="F44" i="45"/>
  <c r="G42" i="45"/>
  <c r="F40" i="45"/>
  <c r="F39" i="45"/>
  <c r="F38" i="45"/>
  <c r="F37" i="45"/>
  <c r="F36" i="45"/>
  <c r="F35" i="45"/>
  <c r="F34" i="45"/>
  <c r="F42" i="45" s="1"/>
  <c r="I32" i="45"/>
  <c r="F31" i="45"/>
  <c r="F30" i="45"/>
  <c r="F29" i="45"/>
  <c r="F28" i="45"/>
  <c r="F27" i="45"/>
  <c r="F26" i="45"/>
  <c r="F25" i="45"/>
  <c r="F24" i="45"/>
  <c r="F32" i="45" s="1"/>
  <c r="I22" i="45"/>
  <c r="H22" i="45"/>
  <c r="G22" i="45"/>
  <c r="F21" i="45"/>
  <c r="F20" i="45"/>
  <c r="F19" i="45"/>
  <c r="F18" i="45"/>
  <c r="F17" i="45"/>
  <c r="F16" i="45"/>
  <c r="F15" i="45"/>
  <c r="F14" i="45"/>
  <c r="F22" i="45" s="1"/>
  <c r="F13" i="45"/>
  <c r="F12" i="45"/>
  <c r="I16" i="44"/>
  <c r="G16" i="44"/>
  <c r="F15" i="44"/>
  <c r="H15" i="44" s="1"/>
  <c r="F14" i="44"/>
  <c r="H14" i="44" s="1"/>
  <c r="F13" i="44"/>
  <c r="H13" i="44" s="1"/>
  <c r="F12" i="44"/>
  <c r="H12" i="44" s="1"/>
  <c r="F11" i="44"/>
  <c r="F16" i="44" s="1"/>
  <c r="I26" i="112"/>
  <c r="H26" i="112"/>
  <c r="G26" i="112"/>
  <c r="F25" i="112"/>
  <c r="F24" i="112"/>
  <c r="F23" i="112"/>
  <c r="F22" i="112"/>
  <c r="F21" i="112"/>
  <c r="F20" i="112"/>
  <c r="F19" i="112"/>
  <c r="F18" i="112"/>
  <c r="F17" i="112"/>
  <c r="F16" i="112"/>
  <c r="F15" i="112"/>
  <c r="F14" i="112"/>
  <c r="F26" i="112" s="1"/>
  <c r="F13" i="112"/>
  <c r="F12" i="112"/>
  <c r="F11" i="112"/>
  <c r="I41" i="110"/>
  <c r="H41" i="110"/>
  <c r="G41" i="110"/>
  <c r="F40" i="110"/>
  <c r="F39" i="110"/>
  <c r="F38" i="110"/>
  <c r="F37" i="110"/>
  <c r="F36" i="110"/>
  <c r="F35" i="110"/>
  <c r="F34" i="110"/>
  <c r="F33" i="110"/>
  <c r="F32" i="110"/>
  <c r="F31" i="110"/>
  <c r="F30" i="110"/>
  <c r="F29" i="110"/>
  <c r="F28" i="110"/>
  <c r="F27" i="110"/>
  <c r="F26" i="110"/>
  <c r="F25" i="110"/>
  <c r="F24" i="110"/>
  <c r="F23" i="110"/>
  <c r="F22" i="110"/>
  <c r="F21" i="110"/>
  <c r="F20" i="110"/>
  <c r="F19" i="110"/>
  <c r="F18" i="110"/>
  <c r="F17" i="110"/>
  <c r="F16" i="110"/>
  <c r="F15" i="110"/>
  <c r="F14" i="110"/>
  <c r="F13" i="110"/>
  <c r="F12" i="110"/>
  <c r="F11" i="110"/>
  <c r="F41" i="110" s="1"/>
  <c r="I12" i="114"/>
  <c r="H12" i="114"/>
  <c r="G12" i="114"/>
  <c r="F12" i="114"/>
  <c r="F11" i="114"/>
  <c r="I15" i="97"/>
  <c r="H15" i="97"/>
  <c r="G15" i="97"/>
  <c r="F14" i="97"/>
  <c r="F13" i="97"/>
  <c r="F12" i="97"/>
  <c r="F11" i="97"/>
  <c r="F15" i="97" s="1"/>
  <c r="I15" i="98"/>
  <c r="H15" i="98"/>
  <c r="G15" i="98"/>
  <c r="F85" i="60" l="1"/>
  <c r="F86" i="60" s="1"/>
  <c r="G38" i="59"/>
  <c r="H11" i="44"/>
  <c r="H16" i="44" s="1"/>
  <c r="F14" i="98"/>
  <c r="F13" i="98"/>
  <c r="E12" i="98"/>
  <c r="F12" i="98" s="1"/>
  <c r="F15" i="98" s="1"/>
  <c r="F11" i="98"/>
  <c r="I17" i="74" l="1"/>
  <c r="H17" i="74"/>
  <c r="G17" i="74"/>
  <c r="F16" i="74"/>
  <c r="F15" i="74"/>
  <c r="F14" i="74"/>
  <c r="F11" i="74"/>
  <c r="F17" i="74" s="1"/>
  <c r="H20" i="71"/>
  <c r="F19" i="71" l="1"/>
  <c r="F18" i="71"/>
  <c r="F17" i="71"/>
  <c r="F16" i="71"/>
  <c r="F15" i="71"/>
  <c r="F13" i="71"/>
  <c r="F20" i="71" s="1"/>
  <c r="I17" i="70"/>
  <c r="H17" i="70"/>
  <c r="G17" i="70"/>
  <c r="F17" i="70"/>
  <c r="I30" i="68"/>
  <c r="H30" i="68"/>
  <c r="G30" i="68"/>
  <c r="F30" i="68"/>
  <c r="I12" i="115"/>
  <c r="G12" i="115"/>
  <c r="F12" i="115" s="1"/>
  <c r="F11" i="115"/>
  <c r="H11" i="115" s="1"/>
  <c r="I12" i="67"/>
  <c r="G12" i="67"/>
  <c r="F11" i="67"/>
  <c r="F12" i="67" s="1"/>
  <c r="I14" i="66"/>
  <c r="G14" i="66"/>
  <c r="F13" i="66"/>
  <c r="H13" i="66" s="1"/>
  <c r="F12" i="66"/>
  <c r="H12" i="66" s="1"/>
  <c r="F11" i="66"/>
  <c r="F14" i="66" s="1"/>
  <c r="I14" i="63"/>
  <c r="H14" i="63"/>
  <c r="G14" i="63"/>
  <c r="F13" i="63"/>
  <c r="F12" i="63"/>
  <c r="F11" i="63"/>
  <c r="F14" i="63" s="1"/>
  <c r="I13" i="65"/>
  <c r="G13" i="65"/>
  <c r="F12" i="65"/>
  <c r="H12" i="65" s="1"/>
  <c r="F11" i="65"/>
  <c r="H11" i="65" s="1"/>
  <c r="H13" i="65" s="1"/>
  <c r="G31" i="102"/>
  <c r="I30" i="102"/>
  <c r="F30" i="102"/>
  <c r="F29" i="102"/>
  <c r="I29" i="102" s="1"/>
  <c r="I28" i="102"/>
  <c r="F28" i="102"/>
  <c r="F27" i="102"/>
  <c r="I27" i="102" s="1"/>
  <c r="I26" i="102"/>
  <c r="F26" i="102"/>
  <c r="F25" i="102"/>
  <c r="I25" i="102" s="1"/>
  <c r="I24" i="102"/>
  <c r="F24" i="102"/>
  <c r="F23" i="102"/>
  <c r="I23" i="102" s="1"/>
  <c r="I22" i="102"/>
  <c r="F22" i="102"/>
  <c r="F21" i="102"/>
  <c r="I21" i="102" s="1"/>
  <c r="I20" i="102"/>
  <c r="F20" i="102"/>
  <c r="E19" i="102"/>
  <c r="F19" i="102" s="1"/>
  <c r="I19" i="102" s="1"/>
  <c r="I18" i="102"/>
  <c r="F18" i="102"/>
  <c r="F17" i="102"/>
  <c r="I17" i="102" s="1"/>
  <c r="I16" i="102"/>
  <c r="F16" i="102"/>
  <c r="F14" i="102"/>
  <c r="H14" i="102" s="1"/>
  <c r="H13" i="102"/>
  <c r="F13" i="102"/>
  <c r="F12" i="102"/>
  <c r="F31" i="102" s="1"/>
  <c r="I12" i="103"/>
  <c r="H12" i="103"/>
  <c r="G12" i="103"/>
  <c r="F11" i="103"/>
  <c r="F12" i="103" s="1"/>
  <c r="I31" i="102" l="1"/>
  <c r="H11" i="67"/>
  <c r="H12" i="67" s="1"/>
  <c r="H12" i="115"/>
  <c r="H12" i="102"/>
  <c r="H31" i="102" s="1"/>
  <c r="F13" i="65"/>
  <c r="H11" i="66"/>
  <c r="H14" i="66" s="1"/>
  <c r="I12" i="94"/>
  <c r="H12" i="94"/>
  <c r="G12" i="94"/>
  <c r="F11" i="94"/>
  <c r="F12" i="94" s="1"/>
  <c r="I22" i="93"/>
  <c r="H22" i="93"/>
  <c r="G22" i="93"/>
  <c r="F21" i="93"/>
  <c r="F20" i="93"/>
  <c r="F19" i="93"/>
  <c r="F18" i="93"/>
  <c r="F17" i="93"/>
  <c r="F16" i="93"/>
  <c r="F15" i="93"/>
  <c r="F14" i="93"/>
  <c r="F13" i="93"/>
  <c r="F12" i="93"/>
  <c r="F11" i="93"/>
  <c r="F22" i="93" s="1"/>
  <c r="I25" i="91"/>
  <c r="H25" i="91"/>
  <c r="G25" i="91"/>
  <c r="F24" i="91"/>
  <c r="F23" i="91"/>
  <c r="F22" i="91"/>
  <c r="F21" i="91"/>
  <c r="F20" i="91"/>
  <c r="F19" i="91"/>
  <c r="F18" i="91"/>
  <c r="F17" i="91"/>
  <c r="F16" i="91"/>
  <c r="F15" i="91"/>
  <c r="F14" i="91"/>
  <c r="F13" i="91"/>
  <c r="F12" i="91"/>
  <c r="F11" i="91"/>
  <c r="F25" i="91" s="1"/>
  <c r="I33" i="92"/>
  <c r="H33" i="92"/>
  <c r="F32" i="92"/>
  <c r="F31" i="92"/>
  <c r="F30" i="92"/>
  <c r="F29" i="92"/>
  <c r="F28" i="92"/>
  <c r="F27" i="92"/>
  <c r="F26" i="92"/>
  <c r="F25" i="92"/>
  <c r="F24" i="92"/>
  <c r="F23" i="92"/>
  <c r="F22" i="92"/>
  <c r="F21" i="92"/>
  <c r="F20" i="92"/>
  <c r="F19" i="92"/>
  <c r="F18" i="92"/>
  <c r="F17" i="92"/>
  <c r="F33" i="92" s="1"/>
  <c r="F16" i="92"/>
  <c r="F15" i="92"/>
  <c r="F14" i="92"/>
  <c r="G13" i="92"/>
  <c r="F13" i="92"/>
  <c r="G12" i="92"/>
  <c r="F12" i="92"/>
  <c r="I12" i="90"/>
  <c r="H12" i="90"/>
  <c r="G12" i="90"/>
  <c r="F12" i="90" s="1"/>
  <c r="F11" i="90"/>
  <c r="I14" i="89"/>
  <c r="H14" i="89"/>
  <c r="G14" i="89"/>
  <c r="F13" i="89"/>
  <c r="F12" i="89"/>
  <c r="F11" i="89"/>
  <c r="F14" i="89" s="1"/>
  <c r="I14" i="88"/>
  <c r="H14" i="88"/>
  <c r="G14" i="88"/>
  <c r="F13" i="88"/>
  <c r="F12" i="88"/>
  <c r="F11" i="88"/>
  <c r="F14" i="88" s="1"/>
  <c r="I13" i="87"/>
  <c r="H13" i="87"/>
  <c r="G13" i="87"/>
  <c r="F12" i="87"/>
  <c r="F11" i="87"/>
  <c r="F13" i="87" s="1"/>
  <c r="A5" i="87"/>
  <c r="G33" i="92" l="1"/>
  <c r="J33" i="92" s="1"/>
  <c r="I34" i="84"/>
  <c r="G34" i="84"/>
  <c r="H33" i="84"/>
  <c r="F33" i="84"/>
  <c r="H32" i="84"/>
  <c r="F32" i="84"/>
  <c r="F31" i="84"/>
  <c r="H31" i="84" s="1"/>
  <c r="F30" i="84"/>
  <c r="H30" i="84" s="1"/>
  <c r="H29" i="84"/>
  <c r="F29" i="84"/>
  <c r="H28" i="84"/>
  <c r="F28" i="84"/>
  <c r="F27" i="84"/>
  <c r="H27" i="84" s="1"/>
  <c r="F26" i="84"/>
  <c r="H26" i="84" s="1"/>
  <c r="H25" i="84"/>
  <c r="F25" i="84"/>
  <c r="F23" i="84"/>
  <c r="H23" i="84" s="1"/>
  <c r="F22" i="84"/>
  <c r="H22" i="84" s="1"/>
  <c r="H21" i="84"/>
  <c r="F21" i="84"/>
  <c r="H20" i="84"/>
  <c r="F20" i="84"/>
  <c r="E24" i="84" s="1"/>
  <c r="F24" i="84" s="1"/>
  <c r="H24" i="84" s="1"/>
  <c r="H19" i="84"/>
  <c r="H18" i="84"/>
  <c r="F18" i="84"/>
  <c r="F17" i="84"/>
  <c r="H17" i="84" s="1"/>
  <c r="F16" i="84"/>
  <c r="H16" i="84" s="1"/>
  <c r="H15" i="84"/>
  <c r="F15" i="84"/>
  <c r="H14" i="84"/>
  <c r="F14" i="84"/>
  <c r="F13" i="84"/>
  <c r="H13" i="84" s="1"/>
  <c r="A13" i="84"/>
  <c r="A14" i="84" s="1"/>
  <c r="A15" i="84" s="1"/>
  <c r="A16" i="84" s="1"/>
  <c r="A17" i="84" s="1"/>
  <c r="A18" i="84" s="1"/>
  <c r="A20" i="84" s="1"/>
  <c r="A21" i="84" s="1"/>
  <c r="A22" i="84" s="1"/>
  <c r="A23" i="84" s="1"/>
  <c r="A24" i="84" s="1"/>
  <c r="A26" i="84" s="1"/>
  <c r="A27" i="84" s="1"/>
  <c r="A28" i="84" s="1"/>
  <c r="A29" i="84" s="1"/>
  <c r="A30" i="84" s="1"/>
  <c r="A31" i="84" s="1"/>
  <c r="A32" i="84" s="1"/>
  <c r="A33" i="84" s="1"/>
  <c r="F12" i="84"/>
  <c r="H12" i="84" s="1"/>
  <c r="H34" i="84" s="1"/>
  <c r="I47" i="81"/>
  <c r="H46" i="81"/>
  <c r="F46" i="81"/>
  <c r="H45" i="81"/>
  <c r="F45" i="81"/>
  <c r="H44" i="81"/>
  <c r="F44" i="81"/>
  <c r="F43" i="81"/>
  <c r="F41" i="81"/>
  <c r="H40" i="81"/>
  <c r="F40" i="81"/>
  <c r="H39" i="81"/>
  <c r="F39" i="81"/>
  <c r="F38" i="81"/>
  <c r="H38" i="81" s="1"/>
  <c r="F36" i="81"/>
  <c r="G36" i="81" s="1"/>
  <c r="F35" i="81"/>
  <c r="H35" i="81" s="1"/>
  <c r="F34" i="81"/>
  <c r="G33" i="81"/>
  <c r="F33" i="81"/>
  <c r="F32" i="81"/>
  <c r="F31" i="81"/>
  <c r="H31" i="81" s="1"/>
  <c r="F30" i="81"/>
  <c r="H30" i="81" s="1"/>
  <c r="F29" i="81"/>
  <c r="H29" i="81" s="1"/>
  <c r="F28" i="81"/>
  <c r="F27" i="81"/>
  <c r="F26" i="81"/>
  <c r="H26" i="81" s="1"/>
  <c r="F25" i="81"/>
  <c r="H25" i="81" s="1"/>
  <c r="F24" i="81"/>
  <c r="H24" i="81" s="1"/>
  <c r="F23" i="81"/>
  <c r="H23" i="81" s="1"/>
  <c r="F22" i="81"/>
  <c r="H22" i="81" s="1"/>
  <c r="F21" i="81"/>
  <c r="H21" i="81" s="1"/>
  <c r="F20" i="81"/>
  <c r="H20" i="81" s="1"/>
  <c r="F19" i="81"/>
  <c r="H19" i="81" s="1"/>
  <c r="F18" i="81"/>
  <c r="H18" i="81" s="1"/>
  <c r="F17" i="81"/>
  <c r="H17" i="81" s="1"/>
  <c r="F16" i="81"/>
  <c r="G16" i="81" s="1"/>
  <c r="F15" i="81"/>
  <c r="G15" i="81" s="1"/>
  <c r="G47" i="81" s="1"/>
  <c r="F14" i="81"/>
  <c r="H14" i="81" s="1"/>
  <c r="F13" i="81"/>
  <c r="F12" i="81"/>
  <c r="F47" i="81" s="1"/>
  <c r="H11" i="81"/>
  <c r="F11" i="81"/>
  <c r="H10" i="81"/>
  <c r="I41" i="80"/>
  <c r="H41" i="80"/>
  <c r="G41" i="80"/>
  <c r="F41" i="80"/>
  <c r="I13" i="64"/>
  <c r="F12" i="64"/>
  <c r="H12" i="64" s="1"/>
  <c r="H13" i="64" s="1"/>
  <c r="F11" i="64"/>
  <c r="G11" i="64" s="1"/>
  <c r="G13" i="64" s="1"/>
  <c r="I21" i="39"/>
  <c r="G21" i="39"/>
  <c r="F20" i="39"/>
  <c r="H20" i="39" s="1"/>
  <c r="F19" i="39"/>
  <c r="H19" i="39" s="1"/>
  <c r="F18" i="39"/>
  <c r="F17" i="39"/>
  <c r="F16" i="39"/>
  <c r="H15" i="39"/>
  <c r="F14" i="39"/>
  <c r="F13" i="39"/>
  <c r="F12" i="39"/>
  <c r="H12" i="39" s="1"/>
  <c r="I24" i="38"/>
  <c r="G24" i="38"/>
  <c r="F23" i="38"/>
  <c r="F22" i="38"/>
  <c r="H21" i="38"/>
  <c r="F21" i="38"/>
  <c r="F20" i="38"/>
  <c r="F19" i="38"/>
  <c r="H19" i="38" s="1"/>
  <c r="F13" i="38"/>
  <c r="F24" i="38" s="1"/>
  <c r="H23" i="38" s="1"/>
  <c r="I15" i="37"/>
  <c r="H15" i="37"/>
  <c r="G15" i="37"/>
  <c r="F14" i="37"/>
  <c r="F13" i="37"/>
  <c r="F12" i="37"/>
  <c r="F11" i="37"/>
  <c r="J56" i="28"/>
  <c r="F55" i="28"/>
  <c r="F54" i="28"/>
  <c r="F53" i="28"/>
  <c r="F52" i="28"/>
  <c r="I52" i="28" s="1"/>
  <c r="I51" i="28"/>
  <c r="F51" i="28"/>
  <c r="F50" i="28"/>
  <c r="I50" i="28" s="1"/>
  <c r="I49" i="28"/>
  <c r="F49" i="28"/>
  <c r="F48" i="28"/>
  <c r="I48" i="28" s="1"/>
  <c r="I47" i="28"/>
  <c r="F47" i="28"/>
  <c r="F46" i="28"/>
  <c r="I46" i="28" s="1"/>
  <c r="I45" i="28"/>
  <c r="F45" i="28"/>
  <c r="F44" i="28"/>
  <c r="H44" i="28" s="1"/>
  <c r="H43" i="28"/>
  <c r="F43" i="28"/>
  <c r="F42" i="28"/>
  <c r="H42" i="28" s="1"/>
  <c r="H41" i="28"/>
  <c r="F41" i="28"/>
  <c r="F40" i="28"/>
  <c r="H40" i="28" s="1"/>
  <c r="H39" i="28"/>
  <c r="F39" i="28"/>
  <c r="F38" i="28"/>
  <c r="H38" i="28" s="1"/>
  <c r="H37" i="28"/>
  <c r="F37" i="28"/>
  <c r="G36" i="28" s="1"/>
  <c r="F36" i="28"/>
  <c r="F35" i="28"/>
  <c r="F34" i="28"/>
  <c r="G33" i="28"/>
  <c r="F33" i="28"/>
  <c r="F32" i="28"/>
  <c r="F31" i="28"/>
  <c r="G30" i="28"/>
  <c r="F30" i="28"/>
  <c r="H13" i="39" l="1"/>
  <c r="H16" i="39"/>
  <c r="F34" i="84"/>
  <c r="G35" i="28"/>
  <c r="H22" i="38"/>
  <c r="H14" i="39"/>
  <c r="H21" i="39" s="1"/>
  <c r="H17" i="39"/>
  <c r="F13" i="64"/>
  <c r="H12" i="81"/>
  <c r="H47" i="81" s="1"/>
  <c r="F15" i="37"/>
  <c r="H13" i="38"/>
  <c r="H20" i="38"/>
  <c r="H24" i="38" s="1"/>
  <c r="H18" i="39"/>
  <c r="F21" i="39"/>
  <c r="D29" i="28"/>
  <c r="F29" i="28" s="1"/>
  <c r="F28" i="28"/>
  <c r="I28" i="28" s="1"/>
  <c r="F27" i="28"/>
  <c r="I27" i="28" s="1"/>
  <c r="F26" i="28"/>
  <c r="H26" i="28" s="1"/>
  <c r="F25" i="28"/>
  <c r="H25" i="28" s="1"/>
  <c r="F24" i="28"/>
  <c r="G24" i="28" s="1"/>
  <c r="F23" i="28"/>
  <c r="G22" i="28" s="1"/>
  <c r="F22" i="28"/>
  <c r="I21" i="28"/>
  <c r="F21" i="28"/>
  <c r="I20" i="28"/>
  <c r="F20" i="28"/>
  <c r="I19" i="28"/>
  <c r="F19" i="28"/>
  <c r="H18" i="28"/>
  <c r="F18" i="28"/>
  <c r="H17" i="28"/>
  <c r="F17" i="28"/>
  <c r="H16" i="28"/>
  <c r="F16" i="28"/>
  <c r="F15" i="28"/>
  <c r="F14" i="28"/>
  <c r="G14" i="28" s="1"/>
  <c r="F13" i="28"/>
  <c r="G13" i="28" s="1"/>
  <c r="I12" i="28"/>
  <c r="F12" i="28"/>
  <c r="F11" i="28"/>
  <c r="I12" i="27"/>
  <c r="H12" i="27"/>
  <c r="G12" i="27"/>
  <c r="F11" i="27"/>
  <c r="F12" i="27" s="1"/>
  <c r="I19" i="26"/>
  <c r="H19" i="26"/>
  <c r="G19" i="26"/>
  <c r="F18" i="26"/>
  <c r="F16" i="26"/>
  <c r="F15" i="26"/>
  <c r="F14" i="26"/>
  <c r="F13" i="26"/>
  <c r="F19" i="26" s="1"/>
  <c r="I12" i="25"/>
  <c r="G12" i="25"/>
  <c r="F12" i="25"/>
  <c r="I13" i="24"/>
  <c r="H13" i="24"/>
  <c r="G13" i="24"/>
  <c r="F13" i="24"/>
  <c r="I30" i="23"/>
  <c r="H30" i="23"/>
  <c r="G30" i="23"/>
  <c r="G23" i="28" l="1"/>
  <c r="G56" i="28" s="1"/>
  <c r="F56" i="28" s="1"/>
  <c r="F29" i="23"/>
  <c r="F28" i="23"/>
  <c r="F27" i="23"/>
  <c r="F26" i="23"/>
  <c r="F25" i="23"/>
  <c r="F24" i="23"/>
  <c r="F23" i="23"/>
  <c r="F22" i="23"/>
  <c r="F21" i="23"/>
  <c r="F19" i="23"/>
  <c r="F18" i="23"/>
  <c r="F17" i="23"/>
  <c r="F15" i="23"/>
  <c r="F14" i="23"/>
  <c r="F13" i="23"/>
  <c r="F12" i="23"/>
  <c r="F11" i="23"/>
  <c r="I23" i="22"/>
  <c r="H23" i="22"/>
  <c r="G23" i="22"/>
  <c r="F21" i="22"/>
  <c r="F20" i="22"/>
  <c r="F19" i="22"/>
  <c r="F18" i="22"/>
  <c r="F17" i="22"/>
  <c r="F16" i="22"/>
  <c r="F15" i="22"/>
  <c r="F14" i="22"/>
  <c r="F13" i="22"/>
  <c r="F12" i="22"/>
  <c r="F11" i="22"/>
  <c r="F23" i="22" s="1"/>
  <c r="I24" i="21"/>
  <c r="F23" i="21"/>
  <c r="E23" i="21"/>
  <c r="F22" i="21"/>
  <c r="F21" i="21"/>
  <c r="F20" i="21"/>
  <c r="F19" i="21"/>
  <c r="F18" i="21"/>
  <c r="G17" i="21" s="1"/>
  <c r="F17" i="21"/>
  <c r="F24" i="21" s="1"/>
  <c r="I15" i="21"/>
  <c r="H15" i="21"/>
  <c r="G15" i="21"/>
  <c r="F14" i="21"/>
  <c r="F13" i="21"/>
  <c r="F12" i="21"/>
  <c r="F15" i="21" s="1"/>
  <c r="F25" i="21" s="1"/>
  <c r="I13" i="20"/>
  <c r="H13" i="20"/>
  <c r="G13" i="20"/>
  <c r="F13" i="20"/>
  <c r="I14" i="19"/>
  <c r="H14" i="19"/>
  <c r="G14" i="19"/>
  <c r="F14" i="19"/>
  <c r="I13" i="18"/>
  <c r="H13" i="18"/>
  <c r="G13" i="18"/>
  <c r="F13" i="18"/>
  <c r="I14" i="17"/>
  <c r="H14" i="17"/>
  <c r="G14" i="17"/>
  <c r="F14" i="17"/>
  <c r="I15" i="16"/>
  <c r="H15" i="16"/>
  <c r="G15" i="16"/>
  <c r="F15" i="16"/>
  <c r="I17" i="15"/>
  <c r="H17" i="15"/>
  <c r="G17" i="15"/>
  <c r="F16" i="15"/>
  <c r="F15" i="15"/>
  <c r="F14" i="15"/>
  <c r="F13" i="15"/>
  <c r="F12" i="15"/>
  <c r="F17" i="15" s="1"/>
  <c r="I12" i="14"/>
  <c r="H12" i="14"/>
  <c r="G12" i="14"/>
  <c r="F11" i="14"/>
  <c r="F12" i="14" s="1"/>
  <c r="H14" i="13"/>
  <c r="G14" i="13"/>
  <c r="F13" i="13"/>
  <c r="F12" i="13"/>
  <c r="I11" i="13"/>
  <c r="I14" i="13" s="1"/>
  <c r="F11" i="13"/>
  <c r="I29" i="12"/>
  <c r="G29" i="12"/>
  <c r="F28" i="12"/>
  <c r="H28" i="12" s="1"/>
  <c r="F27" i="12"/>
  <c r="H27" i="12" s="1"/>
  <c r="F26" i="12"/>
  <c r="H26" i="12" s="1"/>
  <c r="F25" i="12"/>
  <c r="H25" i="12" s="1"/>
  <c r="F24" i="12"/>
  <c r="H24" i="12" s="1"/>
  <c r="F23" i="12"/>
  <c r="H23" i="12" s="1"/>
  <c r="F22" i="12"/>
  <c r="H22" i="12" s="1"/>
  <c r="F21" i="12"/>
  <c r="H21" i="12" s="1"/>
  <c r="F20" i="12"/>
  <c r="H20" i="12" s="1"/>
  <c r="F19" i="12"/>
  <c r="H19" i="12" s="1"/>
  <c r="F18" i="12"/>
  <c r="H18" i="12" s="1"/>
  <c r="F17" i="12"/>
  <c r="H17" i="12" s="1"/>
  <c r="F16" i="12"/>
  <c r="H16" i="12" s="1"/>
  <c r="F15" i="12"/>
  <c r="H15" i="12" s="1"/>
  <c r="F14" i="12"/>
  <c r="H14" i="12" s="1"/>
  <c r="F13" i="12"/>
  <c r="H13" i="12" s="1"/>
  <c r="F12" i="12"/>
  <c r="H12" i="12" s="1"/>
  <c r="F11" i="12"/>
  <c r="H11" i="12" s="1"/>
  <c r="I12" i="11"/>
  <c r="H12" i="11"/>
  <c r="G12" i="11"/>
  <c r="F12" i="11"/>
  <c r="F11" i="11"/>
  <c r="I18" i="10"/>
  <c r="H18" i="10"/>
  <c r="G18" i="10"/>
  <c r="F17" i="10"/>
  <c r="F16" i="10"/>
  <c r="F15" i="10"/>
  <c r="E15" i="10"/>
  <c r="F14" i="10"/>
  <c r="F13" i="10"/>
  <c r="F12" i="10"/>
  <c r="F11" i="10"/>
  <c r="F18" i="10" s="1"/>
  <c r="H13" i="9"/>
  <c r="F13" i="9"/>
  <c r="H29" i="12" l="1"/>
  <c r="F29" i="12"/>
  <c r="F14" i="13"/>
  <c r="H19" i="21"/>
  <c r="F30" i="23"/>
  <c r="I25" i="21"/>
  <c r="H18" i="21"/>
  <c r="H24" i="21" s="1"/>
  <c r="G24" i="21" s="1"/>
  <c r="H25" i="21" l="1"/>
  <c r="G25"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IlzeT</author>
  </authors>
  <commentList>
    <comment ref="F33" authorId="0" shapeId="0" xr:uid="{00000000-0006-0000-6800-000001000000}">
      <text>
        <r>
          <rPr>
            <b/>
            <sz val="9"/>
            <color indexed="81"/>
            <rFont val="Tahoma"/>
            <family val="2"/>
            <charset val="186"/>
          </rPr>
          <t>IlzeT:</t>
        </r>
        <r>
          <rPr>
            <sz val="9"/>
            <color indexed="81"/>
            <rFont val="Tahoma"/>
            <family val="2"/>
            <charset val="186"/>
          </rPr>
          <t xml:space="preserve">
+AM fiannsējums!!!!</t>
        </r>
      </text>
    </comment>
  </commentList>
</comments>
</file>

<file path=xl/sharedStrings.xml><?xml version="1.0" encoding="utf-8"?>
<sst xmlns="http://schemas.openxmlformats.org/spreadsheetml/2006/main" count="5433" uniqueCount="2180">
  <si>
    <t>Ekonomikas ministrija</t>
  </si>
  <si>
    <t>Zemkopības ministrija</t>
  </si>
  <si>
    <t>Iekšlietu ministrija</t>
  </si>
  <si>
    <t>Veselības ministrija</t>
  </si>
  <si>
    <t>Vides aizsardzības un reģionālās attīstības ministrija</t>
  </si>
  <si>
    <t>Izglītības un zinātnes ministrija</t>
  </si>
  <si>
    <t>Ārlietu ministrija</t>
  </si>
  <si>
    <t>Labklājības ministrija</t>
  </si>
  <si>
    <t>Latvijas Nacionālā bibliotēka</t>
  </si>
  <si>
    <t>Latvijas Nacionālais mākslas muzejs</t>
  </si>
  <si>
    <t>Latvijas Nacionālais arhīvs</t>
  </si>
  <si>
    <t>Latvijas Mākslas akadēmija</t>
  </si>
  <si>
    <t>Kultūras ministrija</t>
  </si>
  <si>
    <t>euro</t>
  </si>
  <si>
    <t>VSIA "Liepājas simfoniskais orķestris"</t>
  </si>
  <si>
    <t>Kultūras programma</t>
  </si>
  <si>
    <t>Latvijas diasporas izcilāko meistaru – pasaulslavenu mākslas lielmeistaru un mūziķu izstāde, koncertu un literāro lasījumu cikls Latvijā.</t>
  </si>
  <si>
    <t>Pasākuma īstenotājs</t>
  </si>
  <si>
    <t>Latvijas Investīciju un attīstības aģentūra</t>
  </si>
  <si>
    <t>Finansējuma saņēmējs</t>
  </si>
  <si>
    <t>Ministrija</t>
  </si>
  <si>
    <t xml:space="preserve">Ekonomikas ministrija </t>
  </si>
  <si>
    <t>projekta nosaukums</t>
  </si>
  <si>
    <t>Nr. p.k.</t>
  </si>
  <si>
    <t>Pozīcija</t>
  </si>
  <si>
    <t>Vienības nosaukums</t>
  </si>
  <si>
    <t>Vienību skaits</t>
  </si>
  <si>
    <t>Vienas vienības cena (EUR)</t>
  </si>
  <si>
    <t xml:space="preserve">Summa kopā  (EUR)                                                                                       </t>
  </si>
  <si>
    <t>No valsts prasītais finansējums (EUR)</t>
  </si>
  <si>
    <r>
      <t xml:space="preserve">Piezīmes                                                                </t>
    </r>
    <r>
      <rPr>
        <sz val="12"/>
        <color theme="1"/>
        <rFont val="Times New Roman"/>
        <family val="1"/>
        <charset val="186"/>
      </rPr>
      <t>(ja valsts budžeta iestāde, tad jānorāda EKK)</t>
    </r>
  </si>
  <si>
    <t>6= (4x5)</t>
  </si>
  <si>
    <t>1.</t>
  </si>
  <si>
    <t>2.</t>
  </si>
  <si>
    <t>stends</t>
  </si>
  <si>
    <t>3.</t>
  </si>
  <si>
    <t>Videofilmu izgatavošana</t>
  </si>
  <si>
    <t>4.</t>
  </si>
  <si>
    <t>5.</t>
  </si>
  <si>
    <t>6.</t>
  </si>
  <si>
    <t>KOPĀ:</t>
  </si>
  <si>
    <t>Latvijas Investīciju un attīstības aģentūra, Ekonomikas ministrija</t>
  </si>
  <si>
    <t>Ekonomikas ministrija, Latvijas Investīciju un attīstības aģentūra</t>
  </si>
  <si>
    <t>Izmaksu tāmes kopsavilkums, projekta kopējās izmaksas</t>
  </si>
  <si>
    <t>1.1.</t>
  </si>
  <si>
    <t>Tehniskās izmaksas</t>
  </si>
  <si>
    <t>Izdales materiāli</t>
  </si>
  <si>
    <t>1.2.</t>
  </si>
  <si>
    <t>2.1.</t>
  </si>
  <si>
    <t>Fotogrāfs</t>
  </si>
  <si>
    <t>2.2.</t>
  </si>
  <si>
    <t>2.2.1.</t>
  </si>
  <si>
    <t>Telpas</t>
  </si>
  <si>
    <t>Neparedzētie izdevumi</t>
  </si>
  <si>
    <t>3.1.</t>
  </si>
  <si>
    <t>3.2.</t>
  </si>
  <si>
    <t>3.3.</t>
  </si>
  <si>
    <t>Ekonomikas Ministrija</t>
  </si>
  <si>
    <t>Kampaņa</t>
  </si>
  <si>
    <t>7.</t>
  </si>
  <si>
    <t>8.</t>
  </si>
  <si>
    <t>9.</t>
  </si>
  <si>
    <t>LAUKI IENĀK PILSĒTĀ</t>
  </si>
  <si>
    <t>Tehniskais direktors</t>
  </si>
  <si>
    <t>Režija</t>
  </si>
  <si>
    <t>Muzikālais noformējums</t>
  </si>
  <si>
    <t>Juridiskie pakalpojumi</t>
  </si>
  <si>
    <t>Apdrošināšana</t>
  </si>
  <si>
    <t>Preces</t>
  </si>
  <si>
    <t>PVN</t>
  </si>
  <si>
    <t>Pasākumu apskaņošana</t>
  </si>
  <si>
    <t>Pasākums</t>
  </si>
  <si>
    <t>Informatīvā plāksne</t>
  </si>
  <si>
    <t>Gabali</t>
  </si>
  <si>
    <t>Stiprinājuma mietiņi</t>
  </si>
  <si>
    <t>Nožogojums</t>
  </si>
  <si>
    <t>Metri</t>
  </si>
  <si>
    <t>Krekliņi ar simboliku</t>
  </si>
  <si>
    <t>Degviela</t>
  </si>
  <si>
    <t>Litri</t>
  </si>
  <si>
    <t>Informatīvā platforma</t>
  </si>
  <si>
    <t>Trīs dokumentālās filmas no vēstures līdz mūsdienām par Valsts policijas, Valstsrobežsardzes un Valsts ugunsdzēsības un glābšanas lomu Latvijas simtgades periodā</t>
  </si>
  <si>
    <t>Filma</t>
  </si>
  <si>
    <t>Iekšlietu ministrija/Valsts ugunsdzēsības un glābšanas dienests</t>
  </si>
  <si>
    <t>Valsts ugunsdzēsības un glābšanas dienests</t>
  </si>
  <si>
    <t xml:space="preserve"> Baltijas valstu čempionāts ugunsdzēsības sportā</t>
  </si>
  <si>
    <t>Atklāšanas un noslēguma pasākums</t>
  </si>
  <si>
    <t>pasākumi</t>
  </si>
  <si>
    <t>2231 Administratīvie izdevumi un sabiedriskās attiecības</t>
  </si>
  <si>
    <t>Naktsmītņu nodrošināšana</t>
  </si>
  <si>
    <t>cilvēki/naktis</t>
  </si>
  <si>
    <t>200/2</t>
  </si>
  <si>
    <t>Telpu noma konferences rīkošanai</t>
  </si>
  <si>
    <t>dienas</t>
  </si>
  <si>
    <t>Ēdināšana</t>
  </si>
  <si>
    <t>cilvēki/dienas</t>
  </si>
  <si>
    <t>200/3</t>
  </si>
  <si>
    <t xml:space="preserve">T-krekli </t>
  </si>
  <si>
    <t>gabali</t>
  </si>
  <si>
    <t>2314 Izdevumi par precēm iestādes administratīvās darbības nodrošināšanai</t>
  </si>
  <si>
    <t xml:space="preserve">Polo krekli </t>
  </si>
  <si>
    <t xml:space="preserve">Cepures ar apdruku </t>
  </si>
  <si>
    <t>Auduma maisiņi ar apdruku</t>
  </si>
  <si>
    <t xml:space="preserve">Krūzītes ar logo </t>
  </si>
  <si>
    <t>10.</t>
  </si>
  <si>
    <t>Logolenta</t>
  </si>
  <si>
    <t>11.</t>
  </si>
  <si>
    <t xml:space="preserve">Suvenīru komplekts </t>
  </si>
  <si>
    <t>komplekti</t>
  </si>
  <si>
    <t>12.</t>
  </si>
  <si>
    <t xml:space="preserve">Dāvanu maisiņi </t>
  </si>
  <si>
    <t>13.</t>
  </si>
  <si>
    <t xml:space="preserve">Kausi </t>
  </si>
  <si>
    <t>14.</t>
  </si>
  <si>
    <t xml:space="preserve">Medaļas </t>
  </si>
  <si>
    <t>15.</t>
  </si>
  <si>
    <t xml:space="preserve">Balvas </t>
  </si>
  <si>
    <t>16.</t>
  </si>
  <si>
    <t xml:space="preserve">Plakāti </t>
  </si>
  <si>
    <t>17.</t>
  </si>
  <si>
    <t xml:space="preserve">Kartona mapes </t>
  </si>
  <si>
    <t>18.</t>
  </si>
  <si>
    <t xml:space="preserve">Uzlīmes </t>
  </si>
  <si>
    <t xml:space="preserve">VSIA"Latvijas Radio" </t>
  </si>
  <si>
    <t>VSIA "Latvijas Radio" (02.00.00 Latvijas Radio programmu veidošana un izplatīšana)</t>
  </si>
  <si>
    <t>47.resora “Radio un televīzija” (NEPLP)</t>
  </si>
  <si>
    <t>Latvijas kultūrvēsturiskā mantojuma un sasniegumu atspoguļojums Latvijas Radio</t>
  </si>
  <si>
    <t>Latvijas kultūrvēsturiskā mantojuma un sasniegumu atspoguļojums "Latvijas
Radio" saturā saskaņā ar Latvijas simtgades programmas mērķiem, veidojot
raidījumu ciklus un satura projektus.</t>
  </si>
  <si>
    <t>raidījumi / sižeti</t>
  </si>
  <si>
    <t xml:space="preserve">3000 Subsīdijas un dotācijas </t>
  </si>
  <si>
    <t>Raidījumu cikli un satura līnijas dažādās platformās, atspoguļojot mūsdienu Latvijas personības un dzimtas, saskaņā ar simtgades programmas mērķi -
daudzināt Latvijas cilvēku talantus, izcilību, uzņēmīgumu un sasniegumus.</t>
  </si>
  <si>
    <t>raidījumi / sižeti / projekti</t>
  </si>
  <si>
    <t>Raidījumu cikli un satura projekti, saskaņā ar simtgades mērķi radīt
paliekošas 21.gadsimta vērtības, simbolus un jaunrades darbus.</t>
  </si>
  <si>
    <t>VSIA "Latvijas Televīzija"</t>
  </si>
  <si>
    <t>VSIA "Latvijas Televīzija" (03.01.00 Latvijas Televīzijas programmu veidošana un izplatīšana)</t>
  </si>
  <si>
    <t xml:space="preserve"> Simtgades seriāls LTV, kas vēsta par nozīmīgu laika posmu Latvijas vēsturē, būtiskākajiem pavērsieniem un latviešu lomu, varoņdarbiem valsts attīstībā </t>
  </si>
  <si>
    <t>Sērijas</t>
  </si>
  <si>
    <t>Izcilākās Latvijas personības politikā, kultūrā un zinātnē (26 min.)</t>
  </si>
  <si>
    <t>Latvijas pēdējo 100 gadu vēstures (2 min.) ražošanas izmaksas</t>
  </si>
  <si>
    <t>2.3.</t>
  </si>
  <si>
    <t>Animācijas klipu ražošanas izmaksas  (30 sek.)</t>
  </si>
  <si>
    <t>2.4.</t>
  </si>
  <si>
    <t>Latvijas vēstures lielāko mītu sēriju ( 45 min.) ražošanas izmaksas</t>
  </si>
  <si>
    <t>2.5.</t>
  </si>
  <si>
    <t>Latvijas dzimtu koki raidījumu cikla ( 45 min.) ražošanas izmaksa</t>
  </si>
  <si>
    <t>Paula Stradiņa Medicīnas vēstures muzejs</t>
  </si>
  <si>
    <t>Izstāde "Latvijas Sarkanajam Krustam - 100"</t>
  </si>
  <si>
    <t>Saturiskā izstrāde</t>
  </si>
  <si>
    <t>Tematiskais plāns</t>
  </si>
  <si>
    <t xml:space="preserve"> EKK 1000 - 800</t>
  </si>
  <si>
    <t>Autoratlīdzība</t>
  </si>
  <si>
    <t>izstādes mākslinieciskā noformējuma makets</t>
  </si>
  <si>
    <t>EKK 1000 - 1000</t>
  </si>
  <si>
    <t>Mākslinieciskā un tehniskā noformēšana</t>
  </si>
  <si>
    <t>Izstādes iekārtošana</t>
  </si>
  <si>
    <t>EKK 5000 - 900 EKK 2000 - 5900</t>
  </si>
  <si>
    <t>Sabiedriskās aktivitātes</t>
  </si>
  <si>
    <t>Prezentācijas pasākumi</t>
  </si>
  <si>
    <t>EKK 2000- 2473</t>
  </si>
  <si>
    <t>Virtuālā enciklopēdija "100 nozīmīgas personas Latvijas medicīnas vēsturē"</t>
  </si>
  <si>
    <t>Tehniskais nodrošinājums</t>
  </si>
  <si>
    <t>Datortehnika</t>
  </si>
  <si>
    <t>EKK 5000- 1000; EKK 2000 -1000</t>
  </si>
  <si>
    <t xml:space="preserve"> Atlīdzība</t>
  </si>
  <si>
    <t>Autoratlīdzība, materiāli sagatavoša; programmatūras izstrāde</t>
  </si>
  <si>
    <t>EKK 1000 - 4400</t>
  </si>
  <si>
    <t>Publisko lekciju cikls</t>
  </si>
  <si>
    <t>EKK 5000 - 700</t>
  </si>
  <si>
    <t>Informatīvie materiāli</t>
  </si>
  <si>
    <t>EKK 2000 - 300</t>
  </si>
  <si>
    <t>Atlīdzība</t>
  </si>
  <si>
    <t>Lektora honorārs</t>
  </si>
  <si>
    <t xml:space="preserve">EKK 1000 - 500, </t>
  </si>
  <si>
    <t xml:space="preserve">Ceļojoša izstāde "Medicīnas nozares attīstība valsts veidošanās pirmssākumos" </t>
  </si>
  <si>
    <t>EKK 1000 - 900</t>
  </si>
  <si>
    <t xml:space="preserve"> EKK 2000 - 1800, EKK 5000-900</t>
  </si>
  <si>
    <t>Slavas aleja muzeja teritorijā "Ārstu zvaigžņu taka"</t>
  </si>
  <si>
    <t>Autoratlīdzība, Mākslinieciskā projekta izstrāde</t>
  </si>
  <si>
    <t>EKK 2000 -4000</t>
  </si>
  <si>
    <t>Mākslinieciskais un tehniskais noformējums</t>
  </si>
  <si>
    <t>EKK 5000- 2500; EKK2000 - 2500</t>
  </si>
  <si>
    <t>Nodibinājums "Vides izglītības fonds"</t>
  </si>
  <si>
    <t>Mana Jūra 2018. Tīra Latvijas piekraste - dāvana simtgadē</t>
  </si>
  <si>
    <t>Transporta pakalpojumi kampaņas posmu sagatavošanai</t>
  </si>
  <si>
    <t>pakalpojums</t>
  </si>
  <si>
    <t>Aplikācijas "Mans krasts" izstrādes pakalpojums</t>
  </si>
  <si>
    <t>Transporta pakalpojumi (dalībnieku transportēšana, savākto atkritumu transportēšana u.c.)</t>
  </si>
  <si>
    <t>mēnesis</t>
  </si>
  <si>
    <t>Sociālās reklāmas kampaņa/ stendi pilsētvidē (100 stendi/ 30 dienas)</t>
  </si>
  <si>
    <t>Sociālo stendu dizains un makets</t>
  </si>
  <si>
    <t>Naktsmītnes (6 personas x 30 naktis)</t>
  </si>
  <si>
    <t>naktis</t>
  </si>
  <si>
    <t>Materiāli un aprīkojums (maisi, cimdi)</t>
  </si>
  <si>
    <t>komplekts</t>
  </si>
  <si>
    <t>Noslēguma pasākuma organizēšana un īstenosāna</t>
  </si>
  <si>
    <t>Ekspertu (lektori, gidi piekrastes posmos) pakalpojumi</t>
  </si>
  <si>
    <t>Kampaņas dalībnieku ēdināšana (30 dalībnieki x 30 dienas)</t>
  </si>
  <si>
    <t>dalībnieki</t>
  </si>
  <si>
    <t>Atalgojums kampaņas personālam</t>
  </si>
  <si>
    <t>stundas</t>
  </si>
  <si>
    <t>Darba devēja VSAOI/ atalgojums parsonālam 23,59%</t>
  </si>
  <si>
    <t>FEE International (Starptautiskais Vides izglītības fonds) Ģenerālās Asamblejas norise Latvijā</t>
  </si>
  <si>
    <t>Naktsmītnes (3 naktis x 70 pers.)</t>
  </si>
  <si>
    <t>Konferences telpu noma (LNB)</t>
  </si>
  <si>
    <t>Kafijas pauzes konferences dalībniekiem (100 pers. x 3 dienas x 2 reizes dienā)</t>
  </si>
  <si>
    <t>personas</t>
  </si>
  <si>
    <t>Pusdienas konferences dalībniekiem (100 pers. x 3 dienas)</t>
  </si>
  <si>
    <t>Vakariņas konferences dalībniekiem (100 pers. x 1 diena)</t>
  </si>
  <si>
    <t>Latvijas prezentācijas vakars/pieņemšana</t>
  </si>
  <si>
    <t>Ēdināšanas pakalpojumi/ vakariņas pieņemšanas laikā</t>
  </si>
  <si>
    <t>Kultūras programma/ muzikālais priekšnesums</t>
  </si>
  <si>
    <t>Pasākumu tehniskais nodrošinājums (apskaņošana u.c.)</t>
  </si>
  <si>
    <t>Zaļais prezentācijas vakars/ pieņemšana</t>
  </si>
  <si>
    <t>Ekskursija konferences dalībniekiem/ autobusa noma</t>
  </si>
  <si>
    <t>Baneru izgatavošana (makets un druka)</t>
  </si>
  <si>
    <t>gab.</t>
  </si>
  <si>
    <t>Vizuālo prezentācijas materiālu izgatavošana (bukleti, mapes)</t>
  </si>
  <si>
    <t>Latvijas prezentācijas suvenīru izgatavošana/ iegāde</t>
  </si>
  <si>
    <t xml:space="preserve">Vides aizsardzības un reģionālās attīstības ministrija, pašvaldības </t>
  </si>
  <si>
    <t>Brīvības ielu stāsts 9 pilsētās un Reģionu dienas Latvijas 100 gades ietvaros</t>
  </si>
  <si>
    <t>Brīvības ielu stāsts 9 pilsētās</t>
  </si>
  <si>
    <t>Aktivitātes detalizēta koncepta izstrāde</t>
  </si>
  <si>
    <t>Aktivitātes īstenošana 9 republikas pilsētās</t>
  </si>
  <si>
    <t>Transferti plānošanas reģioniem  materiālu apkopošanai par reģiona simboliem - ainavu dārgumiem</t>
  </si>
  <si>
    <t>transferts</t>
  </si>
  <si>
    <t>-</t>
  </si>
  <si>
    <t>Transferti plānošanas reģioniem "Reģiona simbolu" reģionālo  pasākumu organizēšanai</t>
  </si>
  <si>
    <t>Planšetu izgatavošana Mobilās izstādes"Latvijas Ainavu dārgumi pirms un pēc 100 gadiem" sagatavošana, t.sk. Plašentu maketēšana, izgatavošana un slīdrādes sagatavošana</t>
  </si>
  <si>
    <t>transferts LNB (KM valsts budžeta iestāde) - sadarbības līgums</t>
  </si>
  <si>
    <t>Transporta pakalpojumi 5 reģionālajām izstādēm "Latvijas Ainavu dārgumi pirms un pēc 100 gadiem"</t>
  </si>
  <si>
    <t>Moderatora pakalpojumi ainavu diskusijām</t>
  </si>
  <si>
    <t xml:space="preserve">Interaktīvas  platformas izveidošana </t>
  </si>
  <si>
    <t>Reģionu dienu noslēguma pasākuma organizēšana</t>
  </si>
  <si>
    <t>Reģionu dienas Latvijas 100 gades ietvaros</t>
  </si>
  <si>
    <t>PAVISAM KOPĀ:</t>
  </si>
  <si>
    <t>Simtgades seriāls Latvijas Televīzijā</t>
  </si>
  <si>
    <t>Multimediāli vēsturiskie cikli Latvijas Televīzijā</t>
  </si>
  <si>
    <t>Multimediāli vēsturiskie cikli Latvijas Televīzijā, īpaši adresēti bērniem un jauniešiem, izzinot Latvijas valsts simts gadu vēsturi:</t>
  </si>
  <si>
    <t>1.3.</t>
  </si>
  <si>
    <t>1.4.</t>
  </si>
  <si>
    <t>1.5.</t>
  </si>
  <si>
    <t>Latvijas sporta veterānu -senioru savienība</t>
  </si>
  <si>
    <t xml:space="preserve"> Izglītības un zinātnes ministrija</t>
  </si>
  <si>
    <t>Latvijas pašvaldību sporta veterānu -senioru 55. sporta spēļu finālsacensības ar pasaules latviešu piedalīšanos</t>
  </si>
  <si>
    <t>1</t>
  </si>
  <si>
    <t>Latvijas pašvaldību sporta veterānu – senioru 55. sporta spēļu finālsacensības ar pasaules latviešu piedalīšanos</t>
  </si>
  <si>
    <t>pasākums</t>
  </si>
  <si>
    <t>Latvijas Sporta muzejs</t>
  </si>
  <si>
    <t>Latvijas Olimpiešu Goda zāle - Zelts.Sudrabs.Bronza.</t>
  </si>
  <si>
    <t>Materiālu sagatavošana ekspozīcijai - 2017</t>
  </si>
  <si>
    <t>Podesti</t>
  </si>
  <si>
    <t>EKK 5000</t>
  </si>
  <si>
    <t>Ekspozīcijas aprīkojums -2017</t>
  </si>
  <si>
    <t xml:space="preserve">Manekeni </t>
  </si>
  <si>
    <t>EKK2000</t>
  </si>
  <si>
    <t>Aprīkojums-2017</t>
  </si>
  <si>
    <t xml:space="preserve">Datori </t>
  </si>
  <si>
    <t>EKK5000</t>
  </si>
  <si>
    <t>Materiālu sagatavošana ekspozīcijai -2018</t>
  </si>
  <si>
    <t>Planšetes,izdrukas</t>
  </si>
  <si>
    <t>Izstādes katalogs -2018</t>
  </si>
  <si>
    <t>katalogs</t>
  </si>
  <si>
    <t>materiālu tulkošana</t>
  </si>
  <si>
    <t>tulkošana</t>
  </si>
  <si>
    <t>EKK 2000</t>
  </si>
  <si>
    <t>Ekspozīcijas aprīkojums - 2018</t>
  </si>
  <si>
    <t xml:space="preserve">Vitrīnas </t>
  </si>
  <si>
    <t>Interaktīvā ekspozīcija -2018</t>
  </si>
  <si>
    <t>Krājuma priekšmetu digitalizācija</t>
  </si>
  <si>
    <t>Biedrība "Next"</t>
  </si>
  <si>
    <t xml:space="preserve">"TU.ESI.LV" </t>
  </si>
  <si>
    <t>Projekta "TU.ESI.LV" īstenošana</t>
  </si>
  <si>
    <t>projekts</t>
  </si>
  <si>
    <t>EKK 3263</t>
  </si>
  <si>
    <t>Valsts izglītības satura centrs</t>
  </si>
  <si>
    <t>"Pilsoniskās līdzdalības un labo darbu maratons"</t>
  </si>
  <si>
    <t>Piemaksa par projekta vadīšanu (1 pers. x 145 euro x 12 mēn.)</t>
  </si>
  <si>
    <t>persona</t>
  </si>
  <si>
    <t>2</t>
  </si>
  <si>
    <t>Darba devēja valsts sociālās apdrošināšanas obligātās iemaksas (23.59%)</t>
  </si>
  <si>
    <t>3</t>
  </si>
  <si>
    <t xml:space="preserve">Lektoru un nodarbību vadītāju atalgojums kursos reģionos </t>
  </si>
  <si>
    <t>stunda</t>
  </si>
  <si>
    <t>4</t>
  </si>
  <si>
    <t>Autoratlīdzība par metodiskā materiāla sagatavošanu</t>
  </si>
  <si>
    <t>5</t>
  </si>
  <si>
    <t xml:space="preserve">Meistardarbnīcu vadītāji reģionos </t>
  </si>
  <si>
    <t>6</t>
  </si>
  <si>
    <t xml:space="preserve">Meistardarbnīcu un nodarbību vadītāju atalgojums festivālos reģionos </t>
  </si>
  <si>
    <t>7</t>
  </si>
  <si>
    <t xml:space="preserve">Festivālu režisoru un mākslinieku - izstāžu iekārtotāji reģionos </t>
  </si>
  <si>
    <t>8</t>
  </si>
  <si>
    <t>Festivālu vadītāji - moderatori, izpildītājmākslinieki reģionos</t>
  </si>
  <si>
    <t>9</t>
  </si>
  <si>
    <t>Atlīdzība festivāla režisoram, izstādes mākslinieciskās koncepcijas autoram - noformētājam, datormāksliniekam</t>
  </si>
  <si>
    <t>10</t>
  </si>
  <si>
    <t>Meistardarbnīcu un nodarbību vadītāju atalgojums</t>
  </si>
  <si>
    <t>11</t>
  </si>
  <si>
    <t>Festivālu vadītāji - moderatori, izpildītājmākslinieki</t>
  </si>
  <si>
    <t>12</t>
  </si>
  <si>
    <t>Semināra koordinators</t>
  </si>
  <si>
    <t>13</t>
  </si>
  <si>
    <t>Projekta koordinēšana reģionos</t>
  </si>
  <si>
    <t>14</t>
  </si>
  <si>
    <t>Tehniskie darbinieki radošo darbnīcu norises nodrošināšanai reģionos</t>
  </si>
  <si>
    <t>15</t>
  </si>
  <si>
    <t>16</t>
  </si>
  <si>
    <t>17</t>
  </si>
  <si>
    <t>Tehniskie asistenti</t>
  </si>
  <si>
    <t>18</t>
  </si>
  <si>
    <t>19</t>
  </si>
  <si>
    <t>20</t>
  </si>
  <si>
    <t>Semināru, kursu un radošo darbnīcu organizēšana un tehniskais nodrošinājums reģionos (telpu īre, tehniskais nodrošinājums, materiāli)</t>
  </si>
  <si>
    <t>reģions</t>
  </si>
  <si>
    <t>21</t>
  </si>
  <si>
    <t>Kafijas pauzes kursos un seminārā reģionos (26 kaf.p. X 30 pers. x 3 euro)</t>
  </si>
  <si>
    <t>22</t>
  </si>
  <si>
    <t xml:space="preserve">Komandējuma izdevumi (dienas nauda - 46 d. x 3 pers. x 6 euro) </t>
  </si>
  <si>
    <t>23</t>
  </si>
  <si>
    <t xml:space="preserve">Komandējuma izdevumi (naktsmītnes - 13 n. x 3 pers. X 40 euro) </t>
  </si>
  <si>
    <t>24</t>
  </si>
  <si>
    <t>Komandējuma izdevumi (transporta pakalpojumi - degviela u.c. komand.izdevumi)</t>
  </si>
  <si>
    <t>braucieni</t>
  </si>
  <si>
    <t>25</t>
  </si>
  <si>
    <t>Materiāli (kancelejas preces, materiāli radošajām darbnīcām)</t>
  </si>
  <si>
    <t>26</t>
  </si>
  <si>
    <t>Tipogrāfijas pakalpojumi (metodiskais materiāls)</t>
  </si>
  <si>
    <t>27</t>
  </si>
  <si>
    <t>Festivālu organizēšana un tehniskais nodrošinājums reģionos (telpu īre, tehniskais nodrošinājums)</t>
  </si>
  <si>
    <t>28</t>
  </si>
  <si>
    <t>Materiāli festivāliem reģionos (kancelejas preces, materiāli izstāžu noformēšanai, tipogrāfijas pakalpojumi, baneri, balvas)</t>
  </si>
  <si>
    <t>29</t>
  </si>
  <si>
    <t>Apskaņošana, apgaismošana</t>
  </si>
  <si>
    <t>30</t>
  </si>
  <si>
    <t>Kafijas pauzes festivālos reģionos (10 kaf.p. X 200 pers. x 3 euro)</t>
  </si>
  <si>
    <t>31</t>
  </si>
  <si>
    <t xml:space="preserve">Komandējuma izdevumi (dienas nauda - 50 d. x 3 pers. x 6 euro) </t>
  </si>
  <si>
    <t>32</t>
  </si>
  <si>
    <t xml:space="preserve">Komandējuma izdevumi (naktsmītnes - 15 n. x 3 pers. X 40 euro) </t>
  </si>
  <si>
    <t>33</t>
  </si>
  <si>
    <t>Materiāli (kancelejas preces, tipogrāfijas pakalpojumi,ziedi, balvas)</t>
  </si>
  <si>
    <t>34</t>
  </si>
  <si>
    <t>Publicitātes un prezentācijas izdevumi</t>
  </si>
  <si>
    <t>35</t>
  </si>
  <si>
    <t>Telpu īre noslēguma festivāla organizēšanai</t>
  </si>
  <si>
    <t>36</t>
  </si>
  <si>
    <t>Materiāli festivāla norises nodrošināšanai (kancelejas preces, materiāli izstādes noformēšanai, tipogrāfijas pakalopjumi, baneri)</t>
  </si>
  <si>
    <t>37</t>
  </si>
  <si>
    <t>Apskaņošana, apgaismošana, tehnikas īre un nodrošinājums</t>
  </si>
  <si>
    <t>38</t>
  </si>
  <si>
    <t>Kafijas pauzes festivāla dalībniekiem (2 kaf.p. X 500 pers. x 3 euro)</t>
  </si>
  <si>
    <t>39</t>
  </si>
  <si>
    <t>40</t>
  </si>
  <si>
    <t xml:space="preserve">Komandējuma izdevumi (naktsmītnes - 14 n. x 3 pers. X 40 euro) </t>
  </si>
  <si>
    <t>41</t>
  </si>
  <si>
    <t>Balvas, ziedi</t>
  </si>
  <si>
    <t>42</t>
  </si>
  <si>
    <t>Izstāde</t>
  </si>
  <si>
    <t>Nodarbinātības valsts aģentūra</t>
  </si>
  <si>
    <t>07.01.00 "Nodarbinātības valsts aģentūras darbības nodrošināšana</t>
  </si>
  <si>
    <t>Brīvprātīgo personu godināšanas pasākums</t>
  </si>
  <si>
    <t>Video sižetu izveide par balvu saņēmējiem</t>
  </si>
  <si>
    <t>Gabals</t>
  </si>
  <si>
    <t>Translācijas un retranslācijas nodrošināšana</t>
  </si>
  <si>
    <t>Tiek rādīta Godināšanas ceremonija. Medijs tiks saskaņots. Nepieciešams, lai popularizētu brīvprātīgo darbu. (EKK2231)</t>
  </si>
  <si>
    <t>Reģionālo sveikšanu organizēšana</t>
  </si>
  <si>
    <t>Katra reģiona un Rīgas sumināšanu saturiskā un tehniskā organizēšana; telpu noma, tehnikas īre, pieaicinātie mākslinieki, norises scenārija izstrāde un realizēšana. (EKK2231)</t>
  </si>
  <si>
    <t>Brīvprātīgo godināšana</t>
  </si>
  <si>
    <t>Godināšanas organizatoriskie izdevumi: elektroniskās vides darbības nodrošināšana/anketēšana; Godināšanas pieteikšanas/vērtēšanas/lēmuma pieņemšanas organizēšana un nodrošināšana; Godināšanas norises idejiskā izstrāde, scenārija izstrāde; telpu īre (atkarīgs no koncepcijas); tehniskie izdevumi (ekrāna, aparatūras noma); pieaicinātie mākslinieki; ēdināšana; kopīgi veidotā mākslas objekta izstrāde/realizēšana (pēc iepriekšējās pieredze – līdzdalības projekts festivāla Ziemassvētku Egļu ceļš ietvaros); goda zīmes izgatavošana; brīvprātīgo darba un godināšanas popularizēšana medijos; citi organizatoriskie izdevumi. (EKK2231)</t>
  </si>
  <si>
    <t>Valsts Bērnu tiesību aizsardzības inspekcija</t>
  </si>
  <si>
    <t>apakšprogramma 22.02.00 "Valsts programma bērna un ģimenes stāvokļa uzlabošanai"</t>
  </si>
  <si>
    <t xml:space="preserve">Konferences organizēšanas personāla izmaksas </t>
  </si>
  <si>
    <t>Ceļa un izmitināšanas izmaksas ārvalstu ekspertiem</t>
  </si>
  <si>
    <t>ekspertu skaits</t>
  </si>
  <si>
    <t>(lidmašīnas biļetes, viesnīcu izdevumi, dienas nauda, apdrošināšana) (EKK2231)</t>
  </si>
  <si>
    <t>Telpu noma</t>
  </si>
  <si>
    <t>Tulku pakalpojumi</t>
  </si>
  <si>
    <t>Dalībnieks</t>
  </si>
  <si>
    <t>Dokumentātā filma „Manas saknes ir stipras”</t>
  </si>
  <si>
    <t xml:space="preserve">Scenārija izveide (cilvēkresursi) </t>
  </si>
  <si>
    <t xml:space="preserve">gabals </t>
  </si>
  <si>
    <t xml:space="preserve">Filmēšana (tehnika) </t>
  </si>
  <si>
    <t>Montāža (cilvēkresursi, tehnika)</t>
  </si>
  <si>
    <t xml:space="preserve">Cilvēkresursi (filmēšanas grupa) </t>
  </si>
  <si>
    <t>Dažādi (mūzika, transporta izdevumi u.c.)</t>
  </si>
  <si>
    <t>Ārlietu ministrija un Latvijas Institūts</t>
  </si>
  <si>
    <t>Jelgavas pilsētas pašvaldības iestāde "Kultūra"</t>
  </si>
  <si>
    <t>Jelgavas pilsētas pašavlības iestāde "Kultūra"</t>
  </si>
  <si>
    <t xml:space="preserve">3D multimediāls uzvedums "No sapņa līdz sapnim" </t>
  </si>
  <si>
    <t>Tehnikas īre</t>
  </si>
  <si>
    <t>TRANSPORTS</t>
  </si>
  <si>
    <t>tehniskais transports, km</t>
  </si>
  <si>
    <t>MONTĀŽA DEMONTĀŽA</t>
  </si>
  <si>
    <t>Tehniskā uzstādīšana un demintāža, koplekts</t>
  </si>
  <si>
    <t>PROJEKTA MĀKSLINIECISKĀS IZMAKSAS</t>
  </si>
  <si>
    <t>REŽIJA, PRODUCĒŠANA</t>
  </si>
  <si>
    <t>LIBRETA RAKSTĪŠANA</t>
  </si>
  <si>
    <t>ADMINISTRĒŠANA</t>
  </si>
  <si>
    <t>PERSINĀŽI FILMĒŠANAI</t>
  </si>
  <si>
    <t>FILMĒŠANAS IZMAKSAS</t>
  </si>
  <si>
    <t>SKAŅAS IERAKSTU MONTĀŽA</t>
  </si>
  <si>
    <t>AUTORATLĪDZĪBA PAR MUZIKĀLO PARTITŪRU</t>
  </si>
  <si>
    <t xml:space="preserve">PIROTEHNIKAS EFEKTI </t>
  </si>
  <si>
    <t>VIDEO GRAFIKAS IZSTRĀDE</t>
  </si>
  <si>
    <t>SUMMA KOPĀ</t>
  </si>
  <si>
    <t>LATVIJAS VALSTS SIMTGADES SVINĪBU NACIONĀLAIS PASĀKUMU PLĀNS 2017-2021</t>
  </si>
  <si>
    <t>Latvijas valsts simtgades svinību virsmērķis ir stiprināt Latvijas sabiedrības valstsgribu, piederības sajūtu savai valstij un mīlestību pret savu zemi, rosinot pašorganizējošus procesus un sadarbību.</t>
  </si>
  <si>
    <t>Latvijas valsts simtgades svinību galvenais vēstījums "ES ESMU LATVIJA" tieši sasaucas ar virsmērķi, akcentējot, ka Latvijas valsts galvenā vērtība ir cilvēki, kas ziedoja un ziedo savu dzīvi un dzīvību Latvijas kā neatkarīgas valsts tapšanai un pastāvēšanai, ar savu ikdienas darbu veido tās tagadni un kopā ar jauno paaudzi liek pamatus rītdienai, lai stiprinātu Latvijas vārdu un iegudījumu pasaulē nākamajā simtgadē.</t>
  </si>
  <si>
    <t>Uzdevumi saskaņā ar Latvijas valsts simtgades svinību sagatavošanas programmu (MK 09.02.2016. prot. Nr. 6)</t>
  </si>
  <si>
    <t>N. p. k.</t>
  </si>
  <si>
    <t>Norises laiks</t>
  </si>
  <si>
    <t>Aktivitāte</t>
  </si>
  <si>
    <t>Atbildīgā institūcija</t>
  </si>
  <si>
    <t>FIANSĒJUMS</t>
  </si>
  <si>
    <t>I. Latvijas ciltstēvi un ciltsmātes</t>
  </si>
  <si>
    <t>KOPĀ</t>
  </si>
  <si>
    <t>Aicinājums izzināt Latvijas vēsturi, dzimtas saknes un  vienlaikus celt godā spilgtas personības, kas dažādās nozarēs un laikos ir devušas nozīmīgu ieguldījumu Latvijas valsts veidošanā.</t>
  </si>
  <si>
    <t>Papildus no valsts budžeta nepieciešamie izdevumi</t>
  </si>
  <si>
    <t>Pašfinansējums*</t>
  </si>
  <si>
    <t>EUR</t>
  </si>
  <si>
    <t>2017.11.10.-11.</t>
  </si>
  <si>
    <r>
      <t xml:space="preserve">Latgales kongresa simtgades pasākumu programma. </t>
    </r>
    <r>
      <rPr>
        <sz val="12"/>
        <color indexed="8"/>
        <rFont val="Times New Roman"/>
        <family val="1"/>
        <charset val="186"/>
      </rPr>
      <t>Starptautiska starpnozaru konference.</t>
    </r>
  </si>
  <si>
    <t>Ar MK rīkojumu izveidota darba grupa Latgales kongresa simtgades sagatavošanai</t>
  </si>
  <si>
    <t>II. Latvijas valstiskuma veidošanās ceļi</t>
  </si>
  <si>
    <t>Latvijas izzināšana trīs laika dimensijās – pagātnē, tagadnē un nākotnē, aicinot atskatīties uz Latvijas valsts tapšanas ceļiem un līkločiem tuvākā un tālākā pagātnē, izvērtēt tagadnes ieguvumus un resursus, kā arī kopīgi plānot un veidot nākotnes Latviju.</t>
  </si>
  <si>
    <t>2017-2020</t>
  </si>
  <si>
    <r>
      <rPr>
        <b/>
        <sz val="12"/>
        <rFont val="Times New Roman"/>
        <family val="1"/>
        <charset val="186"/>
      </rPr>
      <t>"Atceries  Lāčplēšus" –</t>
    </r>
    <r>
      <rPr>
        <sz val="12"/>
        <rFont val="Times New Roman"/>
        <family val="1"/>
        <charset val="186"/>
      </rPr>
      <t xml:space="preserve"> norišu kopums, kas ietvers novada varoņu apzināšanu, ko veicu jaunsargu instruktori kopā ar skolēniem un vietējām pašvaldībām; informācijas apkopošanu par Lāčplēša ordeņa kavalieriem un viņu atdusas vietu sakopšanu, t. sk., vienota parauga granīta stēlu uzstādīšana; televīzijas sižetu sērija reģionālajās televīzijās par novadniekiem – Pirmā pasaules kara un Brīvības cīņu varoņiem, Lāčplēša ordeņa kavalieriem.</t>
    </r>
  </si>
  <si>
    <t>2017.04.</t>
  </si>
  <si>
    <r>
      <t>Latgales kongresa simtgades pasākumu programma.</t>
    </r>
    <r>
      <rPr>
        <b/>
        <sz val="12"/>
        <color indexed="8"/>
        <rFont val="Times New Roman"/>
        <family val="1"/>
        <charset val="186"/>
      </rPr>
      <t xml:space="preserve"> I. Pliča ceļojošā foto izstāde "Latgale sejās" atklāšana.</t>
    </r>
  </si>
  <si>
    <t>2017.05.12.</t>
  </si>
  <si>
    <r>
      <t xml:space="preserve">Latgales kongresa simtgades pasākumu programma. </t>
    </r>
    <r>
      <rPr>
        <b/>
        <sz val="12"/>
        <color indexed="8"/>
        <rFont val="Times New Roman"/>
        <family val="1"/>
        <charset val="186"/>
      </rPr>
      <t>Latgales atmodas ieskandināšana "Zeme, zeme, Daugaviņa".</t>
    </r>
    <r>
      <rPr>
        <sz val="12"/>
        <color indexed="8"/>
        <rFont val="Times New Roman"/>
        <family val="1"/>
        <charset val="186"/>
      </rPr>
      <t xml:space="preserve"> </t>
    </r>
  </si>
  <si>
    <t>2017.04.22.</t>
  </si>
  <si>
    <r>
      <t xml:space="preserve">Latgales kongresa simtgades pasākumu programma. </t>
    </r>
    <r>
      <rPr>
        <b/>
        <sz val="12"/>
        <color indexed="8"/>
        <rFont val="Times New Roman"/>
        <family val="1"/>
        <charset val="186"/>
      </rPr>
      <t>Latgaliešu valodas, literatūras un kultūrvēstures olimpiāde.</t>
    </r>
  </si>
  <si>
    <t>2017.05.06.</t>
  </si>
  <si>
    <r>
      <t xml:space="preserve">Latgales kongresa simtgades pasākumu programma. </t>
    </r>
    <r>
      <rPr>
        <b/>
        <sz val="12"/>
        <color indexed="8"/>
        <rFont val="Times New Roman"/>
        <family val="1"/>
        <charset val="186"/>
      </rPr>
      <t>Zinātniska konference "1917. gada Rēzeknes kongresa vēsturiskā un juridiskā nozīme".</t>
    </r>
  </si>
  <si>
    <t>2017.05.</t>
  </si>
  <si>
    <r>
      <rPr>
        <b/>
        <sz val="12"/>
        <color indexed="8"/>
        <rFont val="Times New Roman"/>
        <family val="1"/>
        <charset val="186"/>
      </rPr>
      <t>Latgales kongresa simtgadei veltīti pasākumi.</t>
    </r>
    <r>
      <rPr>
        <sz val="12"/>
        <color indexed="8"/>
        <rFont val="Times New Roman"/>
        <family val="1"/>
        <charset val="186"/>
      </rPr>
      <t xml:space="preserve"> Par godu tam notiks dažādi pasākumi, kuros aktīvi plāno iesaistīties Zemessardze: dievkalpojums, gājiens, vēsturiskie lasījumi, Baltā galdauta svētki kādā no pilsētas ielām.</t>
    </r>
  </si>
  <si>
    <t>2017.05.01.</t>
  </si>
  <si>
    <r>
      <t>Latgales kongresa simtgades pasākumu programma.</t>
    </r>
    <r>
      <rPr>
        <b/>
        <sz val="12"/>
        <color indexed="8"/>
        <rFont val="Times New Roman"/>
        <family val="1"/>
        <charset val="186"/>
      </rPr>
      <t xml:space="preserve"> Ekspozīcija un ceļojošā izstāde "Ceļojums laikā.  Latgales kongresam – 100".</t>
    </r>
  </si>
  <si>
    <t>2017.05.03.</t>
  </si>
  <si>
    <r>
      <t xml:space="preserve">Latgales kongresa simtgades pasākumu programma. </t>
    </r>
    <r>
      <rPr>
        <b/>
        <sz val="12"/>
        <color indexed="8"/>
        <rFont val="Times New Roman"/>
        <family val="1"/>
        <charset val="186"/>
      </rPr>
      <t>Apbalvojuma "Laiks Ziedonim" svinīgā ceremonija.</t>
    </r>
  </si>
  <si>
    <r>
      <t xml:space="preserve">Latgales kongresa simtgades pasākumu programma. </t>
    </r>
    <r>
      <rPr>
        <b/>
        <sz val="12"/>
        <color indexed="8"/>
        <rFont val="Times New Roman"/>
        <family val="1"/>
        <charset val="186"/>
      </rPr>
      <t xml:space="preserve">Grāmatu, mediju diena Latgalē. </t>
    </r>
  </si>
  <si>
    <t>2017.05.04.</t>
  </si>
  <si>
    <t>Ekumēniskais dievkalpojums; Saeimas svinīgā sēde; Ziedu nolikšana pie Brīvības pieminekļa; Baltā galdauta svētki Saeimā; Svinīgā pieņemšana Latgales vēstniecībā "Gors".</t>
  </si>
  <si>
    <t>Latvijas Republikas Saeima</t>
  </si>
  <si>
    <t>Svinīgais svētku koncerts Latgales vēstniecībā "Gors".</t>
  </si>
  <si>
    <t>Kultūras ministrija, Rēzeknes pašvaldība, Latvijas Republikas Saeima</t>
  </si>
  <si>
    <r>
      <t>Latgales kongresa simtgades pasākumu programma.</t>
    </r>
    <r>
      <rPr>
        <b/>
        <sz val="12"/>
        <color indexed="8"/>
        <rFont val="Times New Roman"/>
        <family val="1"/>
        <charset val="186"/>
      </rPr>
      <t xml:space="preserve"> Latgale vieno: pasākumu kopums Latgales vērtību popularizēšanai, Baltā galdauta svētki.</t>
    </r>
    <r>
      <rPr>
        <sz val="12"/>
        <color indexed="8"/>
        <rFont val="Times New Roman"/>
        <family val="1"/>
        <charset val="186"/>
      </rPr>
      <t xml:space="preserve"> </t>
    </r>
  </si>
  <si>
    <t>2017.05.05.</t>
  </si>
  <si>
    <r>
      <t>Latgales kongresa simtgades pasākumu programma.</t>
    </r>
    <r>
      <rPr>
        <b/>
        <sz val="12"/>
        <color indexed="8"/>
        <rFont val="Times New Roman"/>
        <family val="1"/>
        <charset val="186"/>
      </rPr>
      <t xml:space="preserve"> Ekumēniskais dievkalpojums. </t>
    </r>
  </si>
  <si>
    <r>
      <t>Latgales kongresa simtgades pasākumu programma.</t>
    </r>
    <r>
      <rPr>
        <b/>
        <sz val="12"/>
        <color indexed="8"/>
        <rFont val="Times New Roman"/>
        <family val="1"/>
        <charset val="186"/>
      </rPr>
      <t xml:space="preserve"> Piemiņas vietas par godu Latgales kongresa simtgadei izveide, atklāšana un svētku gājiens.</t>
    </r>
  </si>
  <si>
    <r>
      <t>Latgales kongresa simtgades pasākumu programma.</t>
    </r>
    <r>
      <rPr>
        <b/>
        <sz val="12"/>
        <color indexed="8"/>
        <rFont val="Times New Roman"/>
        <family val="1"/>
        <charset val="186"/>
      </rPr>
      <t xml:space="preserve"> 4. pasaules latgaliešu saiets – plenārsēde. </t>
    </r>
  </si>
  <si>
    <r>
      <t>Latgales kongresa simtgades pasākumu programma.</t>
    </r>
    <r>
      <rPr>
        <b/>
        <sz val="12"/>
        <color indexed="8"/>
        <rFont val="Times New Roman"/>
        <family val="1"/>
        <charset val="186"/>
      </rPr>
      <t xml:space="preserve"> Vienības namam 80: Latvijas mazākumtautību diena</t>
    </r>
    <r>
      <rPr>
        <sz val="12"/>
        <color indexed="8"/>
        <rFont val="Times New Roman"/>
        <family val="1"/>
        <charset val="186"/>
      </rPr>
      <t xml:space="preserve">. </t>
    </r>
  </si>
  <si>
    <t>2017.05.07.</t>
  </si>
  <si>
    <r>
      <t xml:space="preserve">Latgales kongresa simtgades pasākumu programma. </t>
    </r>
    <r>
      <rPr>
        <b/>
        <sz val="12"/>
        <color indexed="8"/>
        <rFont val="Times New Roman"/>
        <family val="1"/>
        <charset val="186"/>
      </rPr>
      <t xml:space="preserve">100 Latgales podi – Latgales kongresam. </t>
    </r>
  </si>
  <si>
    <t>2017.05.20.</t>
  </si>
  <si>
    <r>
      <t xml:space="preserve">Latgales kongresa simtgades pasākumu programma. </t>
    </r>
    <r>
      <rPr>
        <b/>
        <sz val="12"/>
        <color indexed="8"/>
        <rFont val="Times New Roman"/>
        <family val="1"/>
        <charset val="186"/>
      </rPr>
      <t>Latgales mākslas svētki "Krāsas karogā".</t>
    </r>
  </si>
  <si>
    <t>2017.05.27.-28.</t>
  </si>
  <si>
    <r>
      <t xml:space="preserve">Latgales kongresa simtgades pasākumu programma. </t>
    </r>
    <r>
      <rPr>
        <b/>
        <sz val="12"/>
        <color indexed="8"/>
        <rFont val="Times New Roman"/>
        <family val="1"/>
        <charset val="186"/>
      </rPr>
      <t xml:space="preserve">Latvijas Tautas mūzikas svētki. </t>
    </r>
  </si>
  <si>
    <t>Ar MK rīkojumu izveidota darba grupa Latgales kongresa simtgades sagatavošanai, Kultūras ministrija. Latvijas Nacionālais kultūras centrs sadarbībā ar Ludzas novada domi</t>
  </si>
  <si>
    <t>2017.06.</t>
  </si>
  <si>
    <r>
      <t xml:space="preserve">Latgales kongresa simtgades pasākumu programma. </t>
    </r>
    <r>
      <rPr>
        <b/>
        <sz val="12"/>
        <color indexed="8"/>
        <rFont val="Times New Roman"/>
        <family val="1"/>
        <charset val="186"/>
      </rPr>
      <t>Starptautiskais mākslas plenērs</t>
    </r>
    <r>
      <rPr>
        <sz val="12"/>
        <color indexed="8"/>
        <rFont val="Times New Roman"/>
        <family val="1"/>
        <charset val="186"/>
      </rPr>
      <t xml:space="preserve">. </t>
    </r>
  </si>
  <si>
    <t>2017.06.01.-04.</t>
  </si>
  <si>
    <r>
      <t xml:space="preserve">Latgales kongresa simtgades pasākumu programma. </t>
    </r>
    <r>
      <rPr>
        <b/>
        <sz val="12"/>
        <color indexed="8"/>
        <rFont val="Times New Roman"/>
        <family val="1"/>
        <charset val="186"/>
      </rPr>
      <t>Starptautiskais militārās mūzikas festivāls "Daugavpils 2017".</t>
    </r>
    <r>
      <rPr>
        <sz val="12"/>
        <color indexed="8"/>
        <rFont val="Times New Roman"/>
        <family val="1"/>
        <charset val="186"/>
      </rPr>
      <t xml:space="preserve"> Festivālu rīko Daugavpils pilsētas dome sadarbībā ar Nacionālajiem bruņotajiem spēkiem. Piedalīsies Nacionālo bruņoto spēku orķestris un bigbends un uzaicinātie ārvalstu militārie orķestri. </t>
    </r>
  </si>
  <si>
    <t>Aizsardzības ministrija, Ar MK rīkojumu izveidota darba grupa Latgales kongresa simtgades sagatavošanai</t>
  </si>
  <si>
    <t>2017.06.26.-07.01.</t>
  </si>
  <si>
    <r>
      <t xml:space="preserve">Latgales kongresa simtgades pasākumu programma. </t>
    </r>
    <r>
      <rPr>
        <b/>
        <sz val="12"/>
        <color indexed="8"/>
        <rFont val="Times New Roman"/>
        <family val="1"/>
        <charset val="186"/>
      </rPr>
      <t xml:space="preserve">Latgales radošās jaunatnes rezidence. </t>
    </r>
  </si>
  <si>
    <t>2017.09.</t>
  </si>
  <si>
    <r>
      <t xml:space="preserve">Latgales kongresa simtgades pasākumu programma. </t>
    </r>
    <r>
      <rPr>
        <b/>
        <sz val="12"/>
        <color indexed="8"/>
        <rFont val="Times New Roman"/>
        <family val="1"/>
        <charset val="186"/>
      </rPr>
      <t xml:space="preserve">Konkursa "N.Rancāna balva izciliem Latgales pedagogiem" pasniegšana. </t>
    </r>
  </si>
  <si>
    <t>Režisores Elīnas Cērpas un “Pigeon-bridge”</t>
  </si>
  <si>
    <t>Valmieras pašvaldība</t>
  </si>
  <si>
    <t>Pētniecisks skatuves darbs "Bērni iet"</t>
  </si>
  <si>
    <t xml:space="preserve">ATLĪDZĪBAS RADOŠAJAI KOMANDAI </t>
  </si>
  <si>
    <t>Režisors</t>
  </si>
  <si>
    <t>mēneši</t>
  </si>
  <si>
    <t>Elīna Cērpa</t>
  </si>
  <si>
    <t xml:space="preserve">Dramaturgs </t>
  </si>
  <si>
    <t xml:space="preserve">mēneši </t>
  </si>
  <si>
    <t>Dramaturģijas konsultants</t>
  </si>
  <si>
    <t xml:space="preserve">stundas </t>
  </si>
  <si>
    <t>Matiass Knolls (Matthias Knoll, Vācija)</t>
  </si>
  <si>
    <t>Vēsturisko dialogu konsultants</t>
  </si>
  <si>
    <t>Austra Skudra</t>
  </si>
  <si>
    <t>Vēsturisko liecību, dokumentāciju, faktu konsultants</t>
  </si>
  <si>
    <t xml:space="preserve">Astra Baumane </t>
  </si>
  <si>
    <t>Spāņu viesmākslinieka rezidence Latvijā, sagatavošanās darbi</t>
  </si>
  <si>
    <t>nedēļas</t>
  </si>
  <si>
    <t xml:space="preserve">Miguel Angel Melgares </t>
  </si>
  <si>
    <t>Ārvalstu viesmākslinieki (scenogrāfs, silikona grimma mākslinieks)</t>
  </si>
  <si>
    <t xml:space="preserve">daļējs finansējums pilnā honorāra segšanai, scenogrāfs no Spānijas, (Miguel Angel Melgares), silikona grimma mākslinieks potenciāli no Šveices, bet tiks vēl precizēts projekta izstrādes gaitā </t>
  </si>
  <si>
    <t>Radošais producents</t>
  </si>
  <si>
    <t>Zane Gruntmane</t>
  </si>
  <si>
    <t xml:space="preserve">Radošās komandas darba(u) koordinators </t>
  </si>
  <si>
    <t>tiks precizēts</t>
  </si>
  <si>
    <t xml:space="preserve">Kostīmu mākslinieks un konsultants </t>
  </si>
  <si>
    <t>Skaņu un gaismu mākslinieki</t>
  </si>
  <si>
    <t xml:space="preserve">personas </t>
  </si>
  <si>
    <t xml:space="preserve">Fotogrāfs </t>
  </si>
  <si>
    <t>TRANSPORTA, UZTURĒŠANĀS IZDEVUMI</t>
  </si>
  <si>
    <t xml:space="preserve">Lidojumi, ārvalstu transporta izdevumi, dzīvošanas izmaksas ārvalstu māksliniekiem </t>
  </si>
  <si>
    <t>lidojums(i)</t>
  </si>
  <si>
    <t>Dzīvošanas un uzturēšanās izmaksas ārvalstu māksliniekiem</t>
  </si>
  <si>
    <t>reizes</t>
  </si>
  <si>
    <t>Vietējie transporta izdevumi</t>
  </si>
  <si>
    <t xml:space="preserve">degvielas izmaksas </t>
  </si>
  <si>
    <t>ARHIVĒŠANAS IZMAKSAS</t>
  </si>
  <si>
    <t>Kino un foto materiālu digtalizēšana, arhivēšana un dokumentācija</t>
  </si>
  <si>
    <t>apjoma darbs</t>
  </si>
  <si>
    <t>Arhīva materiālu izmantošana</t>
  </si>
  <si>
    <t>SCENOGRĀFIJAS IZGATAVOŠANAS IZMAKSAS</t>
  </si>
  <si>
    <t>Lielformāta, objketu veidošana, projekciju apstrāde, masku izgatavošana, kostīmu izveides materālās un darba izmaksas utml.</t>
  </si>
  <si>
    <t>Kopējie plānotie izdevumi</t>
  </si>
  <si>
    <t>SAGATAVOŠANĀS IZDEVUMI</t>
  </si>
  <si>
    <t>Projekta izpēte</t>
  </si>
  <si>
    <t>ADMINISTRATĪVIE IZDEVUMI</t>
  </si>
  <si>
    <t xml:space="preserve"> Projekta vadība </t>
  </si>
  <si>
    <t>19.</t>
  </si>
  <si>
    <t xml:space="preserve">Juridiskie un gramatvedības  izdevumi (2 personas) </t>
  </si>
  <si>
    <t>gabala darbs</t>
  </si>
  <si>
    <t>Valmieras pilsētas pašvaldība</t>
  </si>
  <si>
    <t>Tautsaimniecības forums Latvijai100 (~2018.gada 5.jūlijs)</t>
  </si>
  <si>
    <t>Konferences programma</t>
  </si>
  <si>
    <t>Lektoru atlīdzība, komandējuma, ceļa izdevumi, naktsmītne</t>
  </si>
  <si>
    <t>EKK 1100 (atlīdzības) un EKK 1200 (darba devēja nodoklis), EKK 2100 (komandējumi)</t>
  </si>
  <si>
    <t xml:space="preserve">Sinhronās tulkošanas pakalpojums </t>
  </si>
  <si>
    <t>EKK 2232</t>
  </si>
  <si>
    <t>Māksliniecisks priekšnesums foruma atklāšanā/ tīklošanās daļā</t>
  </si>
  <si>
    <t>EKK 2231</t>
  </si>
  <si>
    <t>Telpu noma forumam, izstādei</t>
  </si>
  <si>
    <t>EKK 2261</t>
  </si>
  <si>
    <t>LED ekrānu noma, forumam</t>
  </si>
  <si>
    <t>EKK 2264</t>
  </si>
  <si>
    <t>Apskaņošana, mikrofoni, rācijas</t>
  </si>
  <si>
    <t>Pasākuma apdrošināšana</t>
  </si>
  <si>
    <t>EKK 2247</t>
  </si>
  <si>
    <t>Stendu konstrukcija, ražots LV zālei (dizains, izstrāde, izgatavošana, uzstādīšana) pakalpojums</t>
  </si>
  <si>
    <t>EKK 2279</t>
  </si>
  <si>
    <t>Telpu labiekārtošana, noformēšana forumam, ražots LV izstādei</t>
  </si>
  <si>
    <t>EKK 2390 un EKK 2314</t>
  </si>
  <si>
    <t>2.6.</t>
  </si>
  <si>
    <t>Biļešu sistēmas administrēšana</t>
  </si>
  <si>
    <t>EKK 2250</t>
  </si>
  <si>
    <t>2.7.</t>
  </si>
  <si>
    <t>Ēdināšana, kafijas pauzes (3 kafijas pauzes, pusdienas, noslēgums) pakalpojums</t>
  </si>
  <si>
    <t>EKK 2363</t>
  </si>
  <si>
    <t>2.8.</t>
  </si>
  <si>
    <t>Kancelejas izmaksas</t>
  </si>
  <si>
    <t>EKK 2311</t>
  </si>
  <si>
    <t>Mārketinga izmaksas</t>
  </si>
  <si>
    <t>Konferences vizuālās komunikācijas dizaina koncepta izstrāde</t>
  </si>
  <si>
    <t>Mārketinga, komunikācijas materiālu izgatavošana</t>
  </si>
  <si>
    <t>Konferences tiešraides nodrošināšana (LMT Straume)</t>
  </si>
  <si>
    <t>Web resursa, informācijas uzturēšana</t>
  </si>
  <si>
    <t>3.4.</t>
  </si>
  <si>
    <t>Mobilo sakaru izmaksas</t>
  </si>
  <si>
    <t>3.5.</t>
  </si>
  <si>
    <t>Foruma materiālu drukas pakalpojums</t>
  </si>
  <si>
    <t>3.6.</t>
  </si>
  <si>
    <t>Mediju, izplatīšanas, reklāmas izmaksas</t>
  </si>
  <si>
    <t>3.7.</t>
  </si>
  <si>
    <t>Foruma grāmata, Tautsaimniecības attīstības prognozes Latvijā 2028</t>
  </si>
  <si>
    <t>Atlīdzības</t>
  </si>
  <si>
    <t>Projekta vadītājs forumam, izstādei (8mēneši)</t>
  </si>
  <si>
    <t>EKK 1100 (atlīdzības) un EKK 1200 (darba devēja nodoklis)</t>
  </si>
  <si>
    <t>4.1.</t>
  </si>
  <si>
    <t>Pasākuma vadītājs, foruma, izstādes daļai</t>
  </si>
  <si>
    <t>4.2.</t>
  </si>
  <si>
    <t>Paneļdiskusiju vadītāji</t>
  </si>
  <si>
    <t>4.3.</t>
  </si>
  <si>
    <t>Grāmatas tekstu  literārais redaktors, korektors</t>
  </si>
  <si>
    <t>4.4.</t>
  </si>
  <si>
    <t>Skaņu tehniķis</t>
  </si>
  <si>
    <t>4.5.</t>
  </si>
  <si>
    <t>Tehniskie darbinieki pasākuma laikā</t>
  </si>
  <si>
    <t>Valsts SIA "Valmieras drāmas teātris"</t>
  </si>
  <si>
    <t>Valmieras vasaras teātra festivāls. 2018.</t>
  </si>
  <si>
    <t>Mākslinieciskā programma</t>
  </si>
  <si>
    <t>Jauniešu programma</t>
  </si>
  <si>
    <t>Festivāla filmu programma</t>
  </si>
  <si>
    <t>Festivāla mūzikas programma</t>
  </si>
  <si>
    <t>Zinātniskā konference/ diskusija</t>
  </si>
  <si>
    <t>Mākslinieku/ viesu izmitināšana</t>
  </si>
  <si>
    <t>Telpas mēģinājumiem un izrādēm</t>
  </si>
  <si>
    <t>Kancelejas preces</t>
  </si>
  <si>
    <t>Sēdvietu ierīkošana</t>
  </si>
  <si>
    <t>Degvielas izmaksas</t>
  </si>
  <si>
    <t>Transporta pakapojumu izmaksas</t>
  </si>
  <si>
    <t>Apsardzes izmaksas</t>
  </si>
  <si>
    <t>Ēdināšanas pakalpojumi</t>
  </si>
  <si>
    <t>20.</t>
  </si>
  <si>
    <t>Starptautisko mākslinieku piesaiste (komandējumi)</t>
  </si>
  <si>
    <t>21.</t>
  </si>
  <si>
    <t>Komunikācija</t>
  </si>
  <si>
    <t>Vizuālo materiālu dizaina izstrāde</t>
  </si>
  <si>
    <t>22.</t>
  </si>
  <si>
    <t>Reklāmas materiālu sagatavošana (plakāti, programmas, video u.c.)</t>
  </si>
  <si>
    <t>23.</t>
  </si>
  <si>
    <t>Vides objekti (izgatavošana, uzstādīšana)</t>
  </si>
  <si>
    <t>24.</t>
  </si>
  <si>
    <t>Reklāmas materiālu druka</t>
  </si>
  <si>
    <t>25.</t>
  </si>
  <si>
    <t>Izplatīšana/ mediju izmaksas</t>
  </si>
  <si>
    <t>26.</t>
  </si>
  <si>
    <t>WEB resursu uzturēšana (mājas lapa)</t>
  </si>
  <si>
    <t>27.</t>
  </si>
  <si>
    <t>28.</t>
  </si>
  <si>
    <t>Festivāla suvenīri</t>
  </si>
  <si>
    <t>29.</t>
  </si>
  <si>
    <t>Administratīvās izmaksas</t>
  </si>
  <si>
    <t>30.</t>
  </si>
  <si>
    <t>31.</t>
  </si>
  <si>
    <t>Tehniskais direktors (uz projekta laiku 2018.gadā)</t>
  </si>
  <si>
    <t>32.</t>
  </si>
  <si>
    <t>Tehniskais producents (uz projekta laiku 2018.gadā)</t>
  </si>
  <si>
    <t>33.</t>
  </si>
  <si>
    <t>Izrāžu vadītāji (uz projekta laiku 2018.gadā)</t>
  </si>
  <si>
    <t>34.</t>
  </si>
  <si>
    <t>Biļešu kontrole (festivāla norises laikā)</t>
  </si>
  <si>
    <t>35.</t>
  </si>
  <si>
    <t>Dežurējošie skatuves darbinieki (festivāla  laikā)</t>
  </si>
  <si>
    <t>36.</t>
  </si>
  <si>
    <t>Tehniskais personāls - skatuves darbinieki, info centrs, stāvvietas festivāla norises laikā)</t>
  </si>
  <si>
    <t>Darba devēja sociālais nodoklis</t>
  </si>
  <si>
    <t>CĒSU VĒSTURES UN MĀKSLAS MUZEJS</t>
  </si>
  <si>
    <t>Cēsu novada pašvaldība</t>
  </si>
  <si>
    <t>Izstāde "PIRMAIS GADS"</t>
  </si>
  <si>
    <t>Izstādes zinātniskā sagatavošana</t>
  </si>
  <si>
    <t>Fotomateriālu, videomateriālu atlase un apstrāde</t>
  </si>
  <si>
    <t>Fotogrāfiju skenēšana, Latvijas valsts Kinofotofono arhīva materiālu izmantošana</t>
  </si>
  <si>
    <t>Dokumentālo materiālu digitalizēšana</t>
  </si>
  <si>
    <t>Tekstu un anotāciju tulkošana svešvalodās (igauņu/angļu)</t>
  </si>
  <si>
    <t>Izstādes aprīkojums</t>
  </si>
  <si>
    <t>Ultraskaņas skaļrunis (1 gab.)</t>
  </si>
  <si>
    <t>Interaktīvā karte (skārienjūtīgais ekrāns)</t>
  </si>
  <si>
    <t xml:space="preserve">Lielformātu izdrukas </t>
  </si>
  <si>
    <t>projektors</t>
  </si>
  <si>
    <t>Izstādes mākslinieciskais iekārtojums</t>
  </si>
  <si>
    <t>Materiāli izstādes noformēšanai (putukartons, papīrs, lamināta loksnes/mēbeļu kartons u.c.)</t>
  </si>
  <si>
    <t xml:space="preserve">Krāsu izdrukas </t>
  </si>
  <si>
    <t xml:space="preserve">Lielformāta izdrukas uz audekla </t>
  </si>
  <si>
    <t>Izstādes mākslinieciskā projekta izstrāde (līgumdarbi)</t>
  </si>
  <si>
    <t>Scenogrāfs, izstādes mākslinieks</t>
  </si>
  <si>
    <t>Projekciju izstrāde (IT speciālists)</t>
  </si>
  <si>
    <t xml:space="preserve"> Audio-vizuālā materiāla izstrādātājs</t>
  </si>
  <si>
    <t>Nodibinājums "Elm Media"</t>
  </si>
  <si>
    <t>Kultūras ministirija</t>
  </si>
  <si>
    <t>Dokumentālā filma "Cēsu kaujas. Pagrieziena punkts Latvijas vēsturē"</t>
  </si>
  <si>
    <t>līgums</t>
  </si>
  <si>
    <t>Producents</t>
  </si>
  <si>
    <t>Operators</t>
  </si>
  <si>
    <t>Otrais operators</t>
  </si>
  <si>
    <t>Skaņu operators</t>
  </si>
  <si>
    <t>Gaismotājs</t>
  </si>
  <si>
    <t>Montāžists</t>
  </si>
  <si>
    <t>Montāžas režisors</t>
  </si>
  <si>
    <t>Tehniskais asistents</t>
  </si>
  <si>
    <t>Stilists</t>
  </si>
  <si>
    <t>Kameras komplekts</t>
  </si>
  <si>
    <t>Skaņu tehnikas komplekts</t>
  </si>
  <si>
    <t>Gaismu tehnikas komplekts</t>
  </si>
  <si>
    <t>Cietie diski</t>
  </si>
  <si>
    <t>Montāžas studija</t>
  </si>
  <si>
    <t>Skaņu studija</t>
  </si>
  <si>
    <t>Krāsu korekcija</t>
  </si>
  <si>
    <t>minūtes</t>
  </si>
  <si>
    <t>Komponists</t>
  </si>
  <si>
    <t>Skaņu režisors</t>
  </si>
  <si>
    <t>Animators</t>
  </si>
  <si>
    <t>Videografiķis</t>
  </si>
  <si>
    <t>Arhīvu materiāli</t>
  </si>
  <si>
    <t>Automašīnas noma</t>
  </si>
  <si>
    <t>litri</t>
  </si>
  <si>
    <t>Aero filmēšana</t>
  </si>
  <si>
    <t>Diktora ieraksts</t>
  </si>
  <si>
    <t>Aktieri</t>
  </si>
  <si>
    <t>Cēsu pašvaldība</t>
  </si>
  <si>
    <t>Mūzikas radīšana</t>
  </si>
  <si>
    <t>Līdzfinansējums (EUR)</t>
  </si>
  <si>
    <t>No valsts pieprasītais finansējums. Kopā (EUR)</t>
  </si>
  <si>
    <t>Projekta 1. posms - Latvijas profesionālo un amatieru teātru režisoru, aktieru, dramaturgu apmācības</t>
  </si>
  <si>
    <t>ceļa izdevumi ārvalstu ekspertiem (Lielbritānija)</t>
  </si>
  <si>
    <t>avio biļete</t>
  </si>
  <si>
    <t>ceļa  izdevumi ārvalstu ekspertiem (Zviedrija)</t>
  </si>
  <si>
    <t>ceļa  izdevumi ārvalstu ekspertiem (Kanāda)</t>
  </si>
  <si>
    <t>Uzturēšanās izdevumi ārvalstu ekspertiem</t>
  </si>
  <si>
    <t>nakts</t>
  </si>
  <si>
    <t>Honorārs ārvalstu ekspertiem (4 eksperti, Lielbritānija (Londona), Kanāda, Zviedrija, Lielbritānija (Velsa)</t>
  </si>
  <si>
    <t>diena</t>
  </si>
  <si>
    <t xml:space="preserve">Transporta izdevumi Latvijā (apmācību laikā) </t>
  </si>
  <si>
    <t>2. posms. Iestudējumu veidošanas process</t>
  </si>
  <si>
    <t>Honorārs režisoriem - reģionu koordinatoriem (4)</t>
  </si>
  <si>
    <t>honorārs</t>
  </si>
  <si>
    <t xml:space="preserve">Honorārs profesionāliem aktieriem </t>
  </si>
  <si>
    <t>Honorārs mūziķiem</t>
  </si>
  <si>
    <t>Mēģinājumu telpu noma</t>
  </si>
  <si>
    <t>Ceļa izdevumi iestudējumu veidošanas laikā</t>
  </si>
  <si>
    <t>Citi ar iestudējuma veidošanu saistīti darbi - scenārijs, iestudējuma producēšana, izrāžu vadītājs, u.c. (pēc nepieciešamības)</t>
  </si>
  <si>
    <t>3. posms. Iestudējumu izrādīšana Latvijā (2019. gads)</t>
  </si>
  <si>
    <t xml:space="preserve">Honorārs iestudējumu trupām par darbu iestudējumu laikā </t>
  </si>
  <si>
    <t>Iestudējumu tehniskais nodrošinājums (apskaņošana, gaismas)</t>
  </si>
  <si>
    <t>Izrāžu apkalpošana (apsardze, kontrole, u.c pēc nepieciešamības)</t>
  </si>
  <si>
    <t>Projekta mārketings un dokumentēšana</t>
  </si>
  <si>
    <t>Sabiedrisko attiecību vadītājs</t>
  </si>
  <si>
    <t>Grafiskais dizaineris</t>
  </si>
  <si>
    <t>Mājaslapas izstrāde, uzturēšana</t>
  </si>
  <si>
    <t>Mārketinga pasākumu izmaksas (reklāmas ievietošana valsts un reģionālajaos medijos,reklāmas materiālu druka, u.c. mārketinga pasākumi)</t>
  </si>
  <si>
    <t>Video operatoru komandas koordinators, materiālu montāžas režisors</t>
  </si>
  <si>
    <t>Video operatoru komanda (4 cilv)</t>
  </si>
  <si>
    <t>Projekta oficiālie fotogrāfi, honorārs (2 cilv.)</t>
  </si>
  <si>
    <t>Projekta vadība</t>
  </si>
  <si>
    <t>Projekta vadīrba 2. un 3. projekta posmam (2 projekta vadītāju darbs 16 mēneši)</t>
  </si>
  <si>
    <t>Projekta vadība 1. projekta posmam  (2 proj. Vad. 12 mēneši)</t>
  </si>
  <si>
    <t>Projekta grāmatvedība,  lietvedība, pakalpojums</t>
  </si>
  <si>
    <t>Valkas novada dome</t>
  </si>
  <si>
    <t>Projekts KUR LATVIJA SĀKAS</t>
  </si>
  <si>
    <t>Tematiska pietura Cēsis</t>
  </si>
  <si>
    <t>Tematiska pietura Valmiera</t>
  </si>
  <si>
    <t>Vilciena noformēšana</t>
  </si>
  <si>
    <t>Lieluzvedums Valkā  uzveduma "Latvijas iecerēšana" mākslinieciskie vadītāji: koncepcijas autors, režisors, horeogrāfs, mūzikas autors, mākslinieks</t>
  </si>
  <si>
    <t>autoratlīdzība</t>
  </si>
  <si>
    <t>Informatīvs materiāls</t>
  </si>
  <si>
    <t>vēsturisks apskats par Latvijas sākšanos</t>
  </si>
  <si>
    <t>materiāla tulkošana</t>
  </si>
  <si>
    <t>Uzveduma vēsturiskias materiāls</t>
  </si>
  <si>
    <t>rekvizīti- tērpi, čemodāni, katli u.c. īre</t>
  </si>
  <si>
    <t>Īre  uzveduma tehniskās konstrukcijas, gaisma, skaņa</t>
  </si>
  <si>
    <t>pakalpojumi</t>
  </si>
  <si>
    <t>Prezentācijas izdevumi viesi, mākslas  kolektīvu vadītāji</t>
  </si>
  <si>
    <t>Amfiteātra būve skatītājiem</t>
  </si>
  <si>
    <t>Moderators</t>
  </si>
  <si>
    <t>Lektori (Latvijas, Igaunija, Lietuva, Somija)</t>
  </si>
  <si>
    <t>Lektoru materiālu tulkošana 3 valodās (latviešu, angļu, igauņu)</t>
  </si>
  <si>
    <t>A4 lapa</t>
  </si>
  <si>
    <t>Sinhronā konferences tulkošana (latviešu, angļu)</t>
  </si>
  <si>
    <t>Prezentācija-dziesmots sveiciens VAK</t>
  </si>
  <si>
    <t>Konferences vēsturiski informatīvais  izdevums- tipogrāfijas druka, makets, A5 formāts 34 lpp</t>
  </si>
  <si>
    <t>Sinhronās tulkošanas iekārtas 500 vietas</t>
  </si>
  <si>
    <t>vēstures aktualizēšana-vizuāli tematiskais noformējums konfernecē</t>
  </si>
  <si>
    <t>Kancelejas izdevumi</t>
  </si>
  <si>
    <t>pildspalvas, ielugumi, ID kartes, pasta izdevumi, telefons</t>
  </si>
  <si>
    <t>Prezentācijas izdevumi</t>
  </si>
  <si>
    <t>lektori, uzaicināties viesi</t>
  </si>
  <si>
    <t>Prezentācijas izdevumi- kafijas pauzes 2 X</t>
  </si>
  <si>
    <t>Transporta pakalpojumi  viesi Rīga- Valka- Rīga</t>
  </si>
  <si>
    <t>Viesnīcas pakalpojumi</t>
  </si>
  <si>
    <t>ārvalstu lektori</t>
  </si>
  <si>
    <t>Reklāma, video, publicitāte, prese, TV</t>
  </si>
  <si>
    <t>Telpu iekārtošana, noformējums,  skaņas tehnikas īre</t>
  </si>
  <si>
    <t>Datortehnika-aktīvais panelis (saskaņā ar līgumu)</t>
  </si>
  <si>
    <t>vien.</t>
  </si>
  <si>
    <t>Datortehnika- planšetes (saskaņā ar līgumu)</t>
  </si>
  <si>
    <t>Datori planšetēm (saskaņā ar līgumu)</t>
  </si>
  <si>
    <t>Dators aktivam panelim (saskaņā ar līgumu)</t>
  </si>
  <si>
    <t>Darba stacijas uzstādīšana un konfigurēšana (saskaņā ar līgumu)</t>
  </si>
  <si>
    <t>Podesti, vitrīnas (saskaņā ar tehnisko projektu)</t>
  </si>
  <si>
    <t>Montāžas palīgmateriāli</t>
  </si>
  <si>
    <t>Ekspozīcijas iekārtošana (saskaņā ar līgumu)</t>
  </si>
  <si>
    <t>Pasākumu programma ( Rīga, Kurzeme, Latgale, Vidzeme)</t>
  </si>
  <si>
    <t>noslēguma gaismas projekts "Staro Latvija"(Rīga, Latgale, Kurzeme, Valka)</t>
  </si>
  <si>
    <t>Latvijas bērnu un jauniešu pētniecisko darbu izvērtēšana</t>
  </si>
  <si>
    <t>līgumdarbs eksperti</t>
  </si>
  <si>
    <t>Pētniecisko darbu iespieddarbs</t>
  </si>
  <si>
    <t>pakalpojums : sagatavošana +tipogrāfija + maketēšana  (gb)</t>
  </si>
  <si>
    <t>Godalgu fonds bērniem, jauniešiem- pētniecisko darbu uzvarētājiem, 4 grupas</t>
  </si>
  <si>
    <t>dalībn.</t>
  </si>
  <si>
    <t>Saieta norises mākslinieciskie veidotāji, izpildītājmākslinieki</t>
  </si>
  <si>
    <t>līgumdarbs cilvēki</t>
  </si>
  <si>
    <t>Saieta- goda pieņemšana Latvijas bērniem, jauniešiem, pedagogiem</t>
  </si>
  <si>
    <t>Kancelejas un prezentācijas materiāli (maisiņi, aploksnes, telefons</t>
  </si>
  <si>
    <t>vien/cilv.</t>
  </si>
  <si>
    <t>Transports Rīga-Valka-Rīga, VSIC, eksperti, viesi</t>
  </si>
  <si>
    <t>Publicitāte, reklāma, TV, radio, prese</t>
  </si>
  <si>
    <t>Mākslinieciskais nodrošinājums- režisors, scenogrāfs, koncepcijas autors, virsdiriģenti, solisti</t>
  </si>
  <si>
    <t>vidējais aprēķins (2014.gadā- "Cmzes kods")</t>
  </si>
  <si>
    <t>Tehniskais nodrošinājum- skaņa, scenogrāfiskā koncepcja, gaisma</t>
  </si>
  <si>
    <t>Iespieddarbi- koncerta izdevums,ielūgumi, tulkojumi</t>
  </si>
  <si>
    <t>Publicitāte- TV, radio, prese</t>
  </si>
  <si>
    <t>Liepājas pilsētas pašvaldības iestāde "Kultūras pārvalde"</t>
  </si>
  <si>
    <t>koncepcijas izstrāde lielkoncertam</t>
  </si>
  <si>
    <t>režisors</t>
  </si>
  <si>
    <t>režisora darbs pie lielkoncerta realizācijas</t>
  </si>
  <si>
    <t>scenārists</t>
  </si>
  <si>
    <t>scenogrāfs</t>
  </si>
  <si>
    <t>scenogrāfa darbs pie lielkoncera vizuāla noformējuma realizācijas</t>
  </si>
  <si>
    <t>video mākslinieks</t>
  </si>
  <si>
    <t>darbs reģiona piesaistītajām jauniešu apvienībām</t>
  </si>
  <si>
    <t>projektu koordinators</t>
  </si>
  <si>
    <t>pasākumu publicēšana 2017.gadā</t>
  </si>
  <si>
    <t>reklāma</t>
  </si>
  <si>
    <t>pasākumu publicēšana 2018.gadā</t>
  </si>
  <si>
    <t>scenogrāfijas izveide materiāli, uzstādīšana</t>
  </si>
  <si>
    <t xml:space="preserve">scenogrāfijas izveide </t>
  </si>
  <si>
    <t>darbs ar mizanscēnām lielkoncertā</t>
  </si>
  <si>
    <t>horeogrāfs</t>
  </si>
  <si>
    <t>tehnikas noma</t>
  </si>
  <si>
    <t>mūziķi</t>
  </si>
  <si>
    <t>pasākumu vādītāji (2cilvēki)</t>
  </si>
  <si>
    <t xml:space="preserve">pasākumu vādītāji </t>
  </si>
  <si>
    <t>dalībnieku izmitināšana</t>
  </si>
  <si>
    <t>izmitināšana</t>
  </si>
  <si>
    <t>dalībnieku ēdināšana</t>
  </si>
  <si>
    <t>ēdināšana</t>
  </si>
  <si>
    <t>ceļa izdevumi dalībniekiem</t>
  </si>
  <si>
    <t xml:space="preserve">ceļa izdevumi </t>
  </si>
  <si>
    <t>autortiesības</t>
  </si>
  <si>
    <t>Kuģa “Saratov” sagaidīšana Liepājā. Vēsturiskā notikuma rekonstruēts uzvedums, 2019.gada 27.jūnijs</t>
  </si>
  <si>
    <t>Koncepcijas izstrāde</t>
  </si>
  <si>
    <t>Vēsturnieks, vēsturiskās norises rekonstrukcija</t>
  </si>
  <si>
    <t>Režisoriskais darbs pie uzveduma realizēšanas 2019.gadā</t>
  </si>
  <si>
    <t>Scenogrāfija</t>
  </si>
  <si>
    <t>Scenogrāfs</t>
  </si>
  <si>
    <t>scenogrāfijas izstrāde</t>
  </si>
  <si>
    <t>scenogrāfijas montāža un demontāža</t>
  </si>
  <si>
    <t>Kostīmi</t>
  </si>
  <si>
    <t>vēsturisko tērpu izstrāde muzikālajai apvienībai</t>
  </si>
  <si>
    <t>komponists</t>
  </si>
  <si>
    <t>muzikālā apvienība</t>
  </si>
  <si>
    <t>Mākslinieciskais vadītājs, diriģents</t>
  </si>
  <si>
    <t>Scenārists, dramaturgs</t>
  </si>
  <si>
    <t>Horeogrāfs</t>
  </si>
  <si>
    <t>Video montāža</t>
  </si>
  <si>
    <t>projekciju gatavošana</t>
  </si>
  <si>
    <t>Skaņas, gaismas, tehnikas īre</t>
  </si>
  <si>
    <t>Pasākuma civiltiesiskā apdrošināšana</t>
  </si>
  <si>
    <t>Delegācijas izdevumi</t>
  </si>
  <si>
    <t>Anglijas, Francijas un ASV delegāti</t>
  </si>
  <si>
    <t>*pasākuma nozīmīgums un vēsturiskā rekonstrukcija pieprasa uzaicināt delegātus no Anglijas, ASV un Francijas. Anglijas karavīru uzaicināšana sargāt kuģi. Risināms jautājums valsts līmenī</t>
  </si>
  <si>
    <t>Autortiesības</t>
  </si>
  <si>
    <t>Liepājas pilsētas pašvaldības kapitālsabiedrība SIA "Liepājas teātris"</t>
  </si>
  <si>
    <t>Liepājas teātra jaunuzvedums “Liepāja – Latvijas galvaspilsēta”</t>
  </si>
  <si>
    <t>režisoriskais darbs pie jauniestudējuma</t>
  </si>
  <si>
    <t>lugas/scenārija izstrāde</t>
  </si>
  <si>
    <t>Dramaturgs</t>
  </si>
  <si>
    <t>vizuālais noformējums</t>
  </si>
  <si>
    <t>tērpu skices, darbs pie kostīmu izveides</t>
  </si>
  <si>
    <t>kostīmu mākslinieks</t>
  </si>
  <si>
    <t>gaismu režijas izveide</t>
  </si>
  <si>
    <t>gaismu mākslinieks</t>
  </si>
  <si>
    <t>video projekciju izveide, vēsturisko faktu montāža</t>
  </si>
  <si>
    <t>kustību iestudēšana</t>
  </si>
  <si>
    <t>muzikālu skaņdarbu jaunrade un aranžijas</t>
  </si>
  <si>
    <t>scenogrāfijas materiālu iegāde</t>
  </si>
  <si>
    <t>scenogrāfijas materiāli</t>
  </si>
  <si>
    <t>kostīmu materiālu iegāde</t>
  </si>
  <si>
    <t>kostīmu materiāli</t>
  </si>
  <si>
    <t>autortiesības uz iestudējumu</t>
  </si>
  <si>
    <t>licence</t>
  </si>
  <si>
    <t>mārketinga aktivitātes</t>
  </si>
  <si>
    <t>telpu īre</t>
  </si>
  <si>
    <t>skaņas tehnikas īre</t>
  </si>
  <si>
    <t xml:space="preserve">skaņas tehnikas </t>
  </si>
  <si>
    <t>gaismas tehnikas īre</t>
  </si>
  <si>
    <t>gaismas tehnikas</t>
  </si>
  <si>
    <t>Biedrība Staro 100</t>
  </si>
  <si>
    <t>Latvijas Pašvaldību savienība</t>
  </si>
  <si>
    <t>Gaismas objektu programma Latvijas pilsētās un novados</t>
  </si>
  <si>
    <t>Koncepcijas izstrāde un autoruzraudzība</t>
  </si>
  <si>
    <t>Honorārs</t>
  </si>
  <si>
    <t>Gaismas objektu izgatavošanas izmaksas (vidēji līdzfinansējums viena objekta izveidei)</t>
  </si>
  <si>
    <t>Objekts</t>
  </si>
  <si>
    <t>Tehniskās realizācijas izmaksas</t>
  </si>
  <si>
    <t>Transporta izdevumi</t>
  </si>
  <si>
    <t>Programmas producēšana</t>
  </si>
  <si>
    <t>Mēneši</t>
  </si>
  <si>
    <t>Valsts SIA "Valsts Akadēmiskais koris "Latvija""</t>
  </si>
  <si>
    <t>Latvijas Republikas Kultūras ministrija</t>
  </si>
  <si>
    <t>Latvijas komponisti Latvija simtgadei</t>
  </si>
  <si>
    <t>Jaundarba pasūtījums</t>
  </si>
  <si>
    <t>a cappella skaņdarbs</t>
  </si>
  <si>
    <t>Projekta noslēguma koncerts 4.05.</t>
  </si>
  <si>
    <t>koncerta organizēšana</t>
  </si>
  <si>
    <t>Valsts Akadēmiskā kora "Latvija" koncerttūre Vācijā</t>
  </si>
  <si>
    <t>Dienas naudas</t>
  </si>
  <si>
    <t>46 Persona x 5dienas</t>
  </si>
  <si>
    <t>Lidojuma izmaksas</t>
  </si>
  <si>
    <t>Personas</t>
  </si>
  <si>
    <t>Valsts Akadēmiskā kora "Latvija" koncerts Somijā</t>
  </si>
  <si>
    <t>40 personas x 5dienas</t>
  </si>
  <si>
    <t xml:space="preserve">Lidojuma izmaksas </t>
  </si>
  <si>
    <t xml:space="preserve">autobuss </t>
  </si>
  <si>
    <t>transfērs</t>
  </si>
  <si>
    <t>Valsts Akadēmiskā kora "Latvija" koncerts Viļņā</t>
  </si>
  <si>
    <t>Dienas nauda</t>
  </si>
  <si>
    <t>54 personas x 3 dienas</t>
  </si>
  <si>
    <t>Autobusa noma</t>
  </si>
  <si>
    <t>autobuss</t>
  </si>
  <si>
    <t>Viesnīca</t>
  </si>
  <si>
    <t>istaba</t>
  </si>
  <si>
    <t>Valsts Akadēmiskā kora "Latvija" koncerts Maskavā</t>
  </si>
  <si>
    <t xml:space="preserve">49 Personas x 3dienas </t>
  </si>
  <si>
    <t>EKK-1150</t>
  </si>
  <si>
    <t>Valsts SIA "Latvijas Nacionālais simfoniskais orķestris"</t>
  </si>
  <si>
    <t>LR Kultūras ministrija</t>
  </si>
  <si>
    <t>Honorāri</t>
  </si>
  <si>
    <t>VSIA Latvijas Koncerti</t>
  </si>
  <si>
    <t>I</t>
  </si>
  <si>
    <t>Komandējuma izdevumi</t>
  </si>
  <si>
    <t>Aviobiļetes</t>
  </si>
  <si>
    <t>aviobiļetes</t>
  </si>
  <si>
    <t>Vietējais transports</t>
  </si>
  <si>
    <t>transports</t>
  </si>
  <si>
    <t>LR BB</t>
  </si>
  <si>
    <t>Avio izdevumi</t>
  </si>
  <si>
    <t>lidojumi</t>
  </si>
  <si>
    <t>Vīzas ASV</t>
  </si>
  <si>
    <t xml:space="preserve">LRBB </t>
  </si>
  <si>
    <t>dienas nauda</t>
  </si>
  <si>
    <t xml:space="preserve"> </t>
  </si>
  <si>
    <t>uzturēšanās izmaksas</t>
  </si>
  <si>
    <t>VSIA Latvijas koncerti</t>
  </si>
  <si>
    <t xml:space="preserve">Vienības nosaukums </t>
  </si>
  <si>
    <t xml:space="preserve">Vienību skaits </t>
  </si>
  <si>
    <t>Jaundarbs korim a'capella</t>
  </si>
  <si>
    <t>II</t>
  </si>
  <si>
    <t>Vīzas</t>
  </si>
  <si>
    <t>dienas naudas</t>
  </si>
  <si>
    <t>viesnīcas</t>
  </si>
  <si>
    <t>III</t>
  </si>
  <si>
    <t xml:space="preserve">Tehniskais nodrošinājums </t>
  </si>
  <si>
    <t>Dekorāciju transports</t>
  </si>
  <si>
    <t>Mākslinieciskā procesa nodrošināšana</t>
  </si>
  <si>
    <t>Gaismu mākslinieks</t>
  </si>
  <si>
    <t>Papildus gaismu noma</t>
  </si>
  <si>
    <t>Apskaņošana</t>
  </si>
  <si>
    <t>scenogrāfija</t>
  </si>
  <si>
    <t>Klavieru noma un skaņošana</t>
  </si>
  <si>
    <t>Darba grupas komandējuma izdevumi</t>
  </si>
  <si>
    <t>Uzturēšanās izmaksas</t>
  </si>
  <si>
    <t>Mākslinieciskie izdevumi</t>
  </si>
  <si>
    <t>diriģenta asistents</t>
  </si>
  <si>
    <t>režisora asistents</t>
  </si>
  <si>
    <t>gaismu māksl.assist.</t>
  </si>
  <si>
    <t>tehniskais direktors</t>
  </si>
  <si>
    <t>izpildītājs /vokāls (4 konc.)</t>
  </si>
  <si>
    <t>instrumentālā grupa</t>
  </si>
  <si>
    <t>solisti (6 pers.x4 konc.)</t>
  </si>
  <si>
    <t>izrāžu vadītāji (2 pers.x4 konc.)</t>
  </si>
  <si>
    <t>Pakalpojumi</t>
  </si>
  <si>
    <t>vides objekta izveide (2 etapi)</t>
  </si>
  <si>
    <t>audio-ambiences celiņa izveide</t>
  </si>
  <si>
    <t>digitāla nošu pārrakstīšana lpp.</t>
  </si>
  <si>
    <t>balsu izrakstīšana lpp.</t>
  </si>
  <si>
    <t>video aparatūras īre HD projektori (4proj.x6 dienas)</t>
  </si>
  <si>
    <t>video materiāla izgatavošana</t>
  </si>
  <si>
    <t>gaismu aparatūras īre (6 dienas)</t>
  </si>
  <si>
    <t>skaņu aparatūras īre</t>
  </si>
  <si>
    <t>kostīmu izgatavošana</t>
  </si>
  <si>
    <t>Tehniskie izdevumi</t>
  </si>
  <si>
    <t>transporta izdevumi</t>
  </si>
  <si>
    <t>tehniskā uzbūve/personāls</t>
  </si>
  <si>
    <t>LNB</t>
  </si>
  <si>
    <t>tehn. uzraudzība  (4 dienas)</t>
  </si>
  <si>
    <t>projekta vadība un administrēšana</t>
  </si>
  <si>
    <t>IV</t>
  </si>
  <si>
    <t>Reklāma</t>
  </si>
  <si>
    <t>Marketings. Reklāma</t>
  </si>
  <si>
    <t>programma , teksti</t>
  </si>
  <si>
    <t>afiša</t>
  </si>
  <si>
    <t>TV ieraksts</t>
  </si>
  <si>
    <t>VSIA Dailes teātris</t>
  </si>
  <si>
    <t>Cilvēkresursi</t>
  </si>
  <si>
    <t>Producenta asistenti, koordinatori</t>
  </si>
  <si>
    <t>Administratori</t>
  </si>
  <si>
    <t>Darba grupas apmaksa</t>
  </si>
  <si>
    <t xml:space="preserve">Projekta koordinēšana </t>
  </si>
  <si>
    <t>Preses konferences sagatavošana, vadīšana</t>
  </si>
  <si>
    <t>Konferences plānošanas un norises izmaksas</t>
  </si>
  <si>
    <t>Administratīvie izdevumi</t>
  </si>
  <si>
    <t>Konferences satura  izveide</t>
  </si>
  <si>
    <t>Logo izveide, integrēšana lietvedības dokumentos</t>
  </si>
  <si>
    <t>Datu bāzes izveide, administrēšana</t>
  </si>
  <si>
    <t>WEB lapa</t>
  </si>
  <si>
    <t>Reklāmas pakalpojumi</t>
  </si>
  <si>
    <t>Tiešraide</t>
  </si>
  <si>
    <t>Materiāli</t>
  </si>
  <si>
    <t>Telpas iekārtojums</t>
  </si>
  <si>
    <t>Citas izmaksas</t>
  </si>
  <si>
    <t>Kafijas pauzes</t>
  </si>
  <si>
    <t>Viesnīcas</t>
  </si>
  <si>
    <t>radošais personāls</t>
  </si>
  <si>
    <t>Kostīmu mākslinieks</t>
  </si>
  <si>
    <t>materiāli</t>
  </si>
  <si>
    <t>Dekorācijas</t>
  </si>
  <si>
    <t>Kultūras Ministrija</t>
  </si>
  <si>
    <t xml:space="preserve"> Latvijas Nacionālā enciklopēdija</t>
  </si>
  <si>
    <t>Autoratlīdzības/honorāri</t>
  </si>
  <si>
    <t>šķirklis</t>
  </si>
  <si>
    <t>Darba līgumi/uzņēmuma līgumi</t>
  </si>
  <si>
    <t>Preces un pakalpojumi</t>
  </si>
  <si>
    <t>Komandējumi</t>
  </si>
  <si>
    <t>komandējuma izdevumi</t>
  </si>
  <si>
    <t xml:space="preserve">Pakalpojumi </t>
  </si>
  <si>
    <t>Kafijas paužu nodrošināšana</t>
  </si>
  <si>
    <t>kafijas pauze</t>
  </si>
  <si>
    <t>kafija, tēja, ūdens</t>
  </si>
  <si>
    <t>Latvijas Nacionālā bibliotēka sadarbībā ar LU Vēstures un filozofijas fakultāti</t>
  </si>
  <si>
    <t xml:space="preserve">Starptautiskas zinātniskas konferences </t>
  </si>
  <si>
    <t>Ceļa izdevumi (ārz)</t>
  </si>
  <si>
    <t>Honorāri konferenču satura izstrādei</t>
  </si>
  <si>
    <t>Projekta asistents</t>
  </si>
  <si>
    <t>Ēdināšanas</t>
  </si>
  <si>
    <t>Rakstu krājums</t>
  </si>
  <si>
    <t>Koncepcijas honorāri</t>
  </si>
  <si>
    <t>Tekstu tulkošana</t>
  </si>
  <si>
    <t xml:space="preserve">Mākslinieks </t>
  </si>
  <si>
    <t>Izstādes iekārtojums</t>
  </si>
  <si>
    <t>V SIA "Latvijas Nacionālā Opera un Balets"</t>
  </si>
  <si>
    <t>Koncerts</t>
  </si>
  <si>
    <t>Preces un Pakalpojumi</t>
  </si>
  <si>
    <t>Jaunuzvedums</t>
  </si>
  <si>
    <t>Pamatkapitāla veidošana</t>
  </si>
  <si>
    <t>VSIA "Liepājas simfoniskais orķestris" projekts "Suitu sāga" 2019.gadā</t>
  </si>
  <si>
    <t>Komponista honorārs</t>
  </si>
  <si>
    <t>Libreta autora honorārs</t>
  </si>
  <si>
    <t>Režisora honorārs</t>
  </si>
  <si>
    <t>Scenogrāfa honorārs</t>
  </si>
  <si>
    <t>Kostīmu dizainera honorārs</t>
  </si>
  <si>
    <t>Kostīmu izgatavošana</t>
  </si>
  <si>
    <t>kostīmi</t>
  </si>
  <si>
    <t>Gaismas partitūra</t>
  </si>
  <si>
    <t>partitūra</t>
  </si>
  <si>
    <t>Telpu un tehniskā nodrošinājuma noma</t>
  </si>
  <si>
    <t>noma</t>
  </si>
  <si>
    <t>Instrumentu īre/apkope</t>
  </si>
  <si>
    <t>īre/apkope</t>
  </si>
  <si>
    <t>2264/2243</t>
  </si>
  <si>
    <t>Diriģenta honorārs</t>
  </si>
  <si>
    <t>Solistu, mākslinieku honorāri</t>
  </si>
  <si>
    <t>Transporta izmaksas orķestra mūziķu un mākslinieku pārvadāšanai (Liepāja - Ventspils - Cēsis - Rēzekne - Liepāja)</t>
  </si>
  <si>
    <t>Transporta izmaksas dekorāciju un tehnikas pārvadāšanai (Liepāja - Ventspils - Cēsis - Rēzekne - Liepāja)</t>
  </si>
  <si>
    <t>Dekorāciju izgatavošana</t>
  </si>
  <si>
    <t>dekorācijas</t>
  </si>
  <si>
    <t>Gaismotāju, skaņotāju, suflieru, rekvizitoru, tērpu pārziņu un tehniskā personāla honorāri</t>
  </si>
  <si>
    <t>Mārketinga un sabiedrisko attiecību izdevumi</t>
  </si>
  <si>
    <t>mārketings</t>
  </si>
  <si>
    <t>Komandējuma dienas naudas orķestra mūziķiem un administrācijai (6eur/dienā x 9dienas x 76personas)</t>
  </si>
  <si>
    <t xml:space="preserve">Viesnīcu izdevumi māksliniekiem, solistiem, orķestra mūziķiem, administrācijai, tehniskajam personālam </t>
  </si>
  <si>
    <t>Autoratlīdzība par publisko izpildījumu</t>
  </si>
  <si>
    <t>autoratlīdzība (Akka/Laa)</t>
  </si>
  <si>
    <t>Ziedi māksliniekiem, solistiem</t>
  </si>
  <si>
    <t>ziedi</t>
  </si>
  <si>
    <t>neparedzētie</t>
  </si>
  <si>
    <t>Dokumentāro liecību reprezentatīva un virtuāla izstāde "SOMU JĒGERI LATVIJĀ"</t>
  </si>
  <si>
    <t>mēn.</t>
  </si>
  <si>
    <t xml:space="preserve">Izstādes mākslinieciskā koncepcija un grafiskais dizains eprezentatīvai un virtuālai versijai                                                                                                                  </t>
  </si>
  <si>
    <t>pers.</t>
  </si>
  <si>
    <t>Tekstu tulkošana, korektūra 
no latv val/uz angļu valodu 45 lp x 16.50 EUR   (pakalpojumu līgums)</t>
  </si>
  <si>
    <t>lpp</t>
  </si>
  <si>
    <t xml:space="preserve">Virtuālās versijas WEB risinājumi 
95 stundas x 45 EUR </t>
  </si>
  <si>
    <t>Meldra Usenko</t>
  </si>
  <si>
    <t>meldra.usenko@arhivi.gov.lv</t>
  </si>
  <si>
    <t xml:space="preserve">Nākotnes māksla / Nākotnes zīmes (Art Future/Future Signs) </t>
  </si>
  <si>
    <t xml:space="preserve">Mobilitātes stipendijas darba grupas locekļiem </t>
  </si>
  <si>
    <t>komandējuma atlīdzība</t>
  </si>
  <si>
    <t>Kuratora atlīdzība</t>
  </si>
  <si>
    <t>darba grupas darba nodrošinājums un atlīdzība</t>
  </si>
  <si>
    <t>izstādes iekārtotāju atlīdzība</t>
  </si>
  <si>
    <t>Individuālo mākslinieku atlīdzības</t>
  </si>
  <si>
    <t>Izdevumi transporta pakalpojumiem, izstādes aprīkojumam un materiāliem</t>
  </si>
  <si>
    <t>pakalpojumi (3 vietnēm)</t>
  </si>
  <si>
    <t>Reprezentācijas izdevumi</t>
  </si>
  <si>
    <t>reprezentācijas pakalpojumi (3 vietnēm)</t>
  </si>
  <si>
    <t>Nākotnes  Mākslas biennāles vietņu katalogi</t>
  </si>
  <si>
    <t>Katalogi (3X vietņu)</t>
  </si>
  <si>
    <t>Katalogs</t>
  </si>
  <si>
    <t>Reprezentatīva dokumentāro liecību izstāde "Mēs gribam būt brīvi,mēs būsim brīvi"</t>
  </si>
  <si>
    <t>Izstādes satura koncepcija,pētnieciskais darbs ( 2pers x740EUR x 3men)</t>
  </si>
  <si>
    <t>menesis</t>
  </si>
  <si>
    <t>Izstādes satura plāns,materiālu sagatavošana ( 2pers x740EUR x 6men)</t>
  </si>
  <si>
    <t>Tačskrīnu satura izveide  1 pers x 740x 4men</t>
  </si>
  <si>
    <t>Zinātniskais konsultants ( 2 pers x 370 EUR x 6 men)</t>
  </si>
  <si>
    <t>Izstādes materiālu skenēšana,grafiskā apstrāde (750 vien x 1.80 EUR)</t>
  </si>
  <si>
    <t>Izstādes mākslinieciskā koncepcija un grafiskais dizains  (2pers x 2 men x980 EUR</t>
  </si>
  <si>
    <t xml:space="preserve">Tekstu korektūra, tulkošana uz angļu valodu 100 lp. x 16.50 EUR  
</t>
  </si>
  <si>
    <t xml:space="preserve">Interaktīvo audiovizuālo risinājumu izstrāde
180 stundas x 26.50 EUR 
</t>
  </si>
  <si>
    <t xml:space="preserve">Izstādes tehniskais makets posteriem   
100 vien. x 42.40 EUR   
</t>
  </si>
  <si>
    <t xml:space="preserve">Izstādes WEB risinājumi </t>
  </si>
  <si>
    <t>Apgaismojuma elementi- halogēna lampas ar statīvu un stiprinājumu 48 vien.x 61.70</t>
  </si>
  <si>
    <t>TV monitori uz statīva ( preču pirkuma līgums)       2 vien. x 790 EUR</t>
  </si>
  <si>
    <t>Komandējuma izdevumi -ceļa izdevumi  Rīga -Varšava-Rīga, 2 pers x140 EUR,dienas nauda 2pers x4 d x29 EUR,viesnīca 3x 85,dienas nauda Igaunija,Lietuva 2pers x5dx 29 EUR</t>
  </si>
  <si>
    <t>Izstādes transportēšanas iepakojumi 60 vien. X 44 EUR</t>
  </si>
  <si>
    <t>Viesizrāde</t>
  </si>
  <si>
    <t>Komandējuma izmaksas</t>
  </si>
  <si>
    <t>apdrošināšana</t>
  </si>
  <si>
    <t>vīzas</t>
  </si>
  <si>
    <t>Administratīvie papildus izdevumi</t>
  </si>
  <si>
    <t>administratīvie</t>
  </si>
  <si>
    <t>nakts/cena</t>
  </si>
  <si>
    <t>2269/2239</t>
  </si>
  <si>
    <t>Radio reklāma</t>
  </si>
  <si>
    <t>Instrumentu īre</t>
  </si>
  <si>
    <t>Organizatoriskās izmaksas</t>
  </si>
  <si>
    <t>Mākslinieciskās izmaksas</t>
  </si>
  <si>
    <t>J.Vītola Latvijas Mūzikas akadēmija</t>
  </si>
  <si>
    <t>eur/dienā</t>
  </si>
  <si>
    <t>Pasaules Brīvo latviešu apvienība</t>
  </si>
  <si>
    <t xml:space="preserve">"Latvijai - pilni 100 / Latvijas pēdas pasaulē" </t>
  </si>
  <si>
    <t>"Latvijai - pilni 100"</t>
  </si>
  <si>
    <t xml:space="preserve">Fotogrāfiju sakopošana / digitalizēšana - Latvijas valsts svētku atzīmēšanu dažādās trimdas latviešu mītnes zemēs </t>
  </si>
  <si>
    <t>Cilvēkstāstu ierakstīšana / atšifrēšana par Latvijas valsts atzīmēšanu ārpus Latvijas</t>
  </si>
  <si>
    <t xml:space="preserve">Izstāde par Latvijas valsts svētku atzīmēšanu dažādās trimdas latviešu mītnes zemēs </t>
  </si>
  <si>
    <t>PBLA Kultūras fonda konference "Latvijai - pilni 100 / Latvijas pēdas pasaulē</t>
  </si>
  <si>
    <t xml:space="preserve">Telpu īre </t>
  </si>
  <si>
    <t>Tehnikas īre un tehniskais personāls</t>
  </si>
  <si>
    <t xml:space="preserve">Drukas darbi (vārdu kartes, mapes, programma) </t>
  </si>
  <si>
    <t>Ēdināšana 2.5 dienas (8 kafijas pauzes - 4 EUR / gab., 2 pusdienas - 12 EUR gab.)</t>
  </si>
  <si>
    <t xml:space="preserve">Bankets </t>
  </si>
  <si>
    <t>Jaundarbu konkurss "Latvijai 100"</t>
  </si>
  <si>
    <t>Telpu īre, apskaņošana un tehniskais personāls</t>
  </si>
  <si>
    <t>Orķestra, kameroķestra līdzdalības izmaksas</t>
  </si>
  <si>
    <t>Autorhonorāri</t>
  </si>
  <si>
    <t>Autotransports (2x2 dienas)</t>
  </si>
  <si>
    <t>Referātu krājuma zinātniskais redaktors</t>
  </si>
  <si>
    <t>Referātu krājuma tehniskais redaktors un maketēšana</t>
  </si>
  <si>
    <t xml:space="preserve">Tipogrāfijas izdevumi (eks.) </t>
  </si>
  <si>
    <t>Pasta izdevumi</t>
  </si>
  <si>
    <t>Latviajs Nacionālais mākslas muzejs</t>
  </si>
  <si>
    <t>Mākslas darbu apdrošināšana</t>
  </si>
  <si>
    <t>Ekspozīcijas arhitektūras, scenogrāfijas un mākslinieciskās koncepcijas izstrāde</t>
  </si>
  <si>
    <t>izstāde</t>
  </si>
  <si>
    <t>Latvijas valsts simtgades biroja starpatutiskie pasākumi</t>
  </si>
  <si>
    <t>Ekspozīcija "Liepāja - Latvijas galvaspilsēta" Liepājas Muzejā</t>
  </si>
  <si>
    <t>satura un vizuālās koncepcijas izstrāde izstādei "Pagaidu valdības seši mēneši Liepājā", iepirkuma uzvarētāji SIA "Dd project"</t>
  </si>
  <si>
    <t xml:space="preserve">izstādes satura un vizuālās koncepcija </t>
  </si>
  <si>
    <t>Vēsturnieka Ērika Jākobsona dalība ekspozīcijas "Pagaidu valdības seši mēneši Liepājā" saturiskajā izstrādē</t>
  </si>
  <si>
    <t>vēsturnieks</t>
  </si>
  <si>
    <t>vēsturnieku lekcijas cikls konferencei "Liepāja - Latvijas galvaspilsēta" 2016.gada martā</t>
  </si>
  <si>
    <t>vēsturnieku konference</t>
  </si>
  <si>
    <t>izstādes "Miķelis Valters" izstādes realizēšana - maketēšana, druka</t>
  </si>
  <si>
    <t>maketēšana, druka</t>
  </si>
  <si>
    <t>Drukāto materiālu dizaina izstrāde</t>
  </si>
  <si>
    <t>makets</t>
  </si>
  <si>
    <t>Digitālo materiālu dizaina izstrāde</t>
  </si>
  <si>
    <t>digitālais dizains</t>
  </si>
  <si>
    <t>Stenda/istabas karkasa izveidošana (2gab)</t>
  </si>
  <si>
    <t>interjera izstrāde</t>
  </si>
  <si>
    <t>Gaismas kastes (8gab)</t>
  </si>
  <si>
    <t>gaismas kastes</t>
  </si>
  <si>
    <t>vitrīnas (5gab)</t>
  </si>
  <si>
    <t>vitrīnas</t>
  </si>
  <si>
    <t xml:space="preserve">apgaismojums </t>
  </si>
  <si>
    <t>apgaismojums</t>
  </si>
  <si>
    <t>Programmas tehniskās specifikācijas izstrāde</t>
  </si>
  <si>
    <t>programmas izveide</t>
  </si>
  <si>
    <t>Programmēšana</t>
  </si>
  <si>
    <t>Animācija izstrāde</t>
  </si>
  <si>
    <t>Flash elementu izstrāde</t>
  </si>
  <si>
    <t>Gala prototipa izstrāde un testēšana</t>
  </si>
  <si>
    <t>Foto materiālu pēcapstrāde (100gab)</t>
  </si>
  <si>
    <t xml:space="preserve">Foto materiālu pēcapstrāde </t>
  </si>
  <si>
    <t>Video materiālu izveide (40gab)</t>
  </si>
  <si>
    <t>video projekcijas</t>
  </si>
  <si>
    <t>Teksta materiālu apstrāde</t>
  </si>
  <si>
    <t>korektors</t>
  </si>
  <si>
    <t>Tehniskais nodrošinājums un ražošana (projektori, skaņas iekārtas, apspriežu galds, krēsli, galdi, plaukti, Saratov kuģa makets u.c.)</t>
  </si>
  <si>
    <t xml:space="preserve">Tehniskais nodrošinājums un ražošana </t>
  </si>
  <si>
    <t>programmēšana uzstādīšanas laikā</t>
  </si>
  <si>
    <t>programmēšana</t>
  </si>
  <si>
    <t>ekspozīcijas uzbūve</t>
  </si>
  <si>
    <t>interaktīvo iekārtu uzstādīšana un regulēšana</t>
  </si>
  <si>
    <t>gaismas, prožektoru uzstādīšana un regulēšana</t>
  </si>
  <si>
    <t>tehniskie pakalpojumi</t>
  </si>
  <si>
    <t>skaņas iekārtu uzstādīšana un regulēšana</t>
  </si>
  <si>
    <t>anotācijas izstrāde un tekstu tulkošana</t>
  </si>
  <si>
    <t>tekstu plotēšana</t>
  </si>
  <si>
    <t>potēšana</t>
  </si>
  <si>
    <t>naktsmītnes ekspozīciju iekārtotājiem</t>
  </si>
  <si>
    <t>naktsmītnes</t>
  </si>
  <si>
    <t>ekspozīcijas prezentācijas pasākumi</t>
  </si>
  <si>
    <t xml:space="preserve">ekspozīcijas prezentācijas </t>
  </si>
  <si>
    <t>Režisora darbs 2018.gadā</t>
  </si>
  <si>
    <t>Elektroenerģijas izdevumi</t>
  </si>
  <si>
    <t>Viesnīcas izdevumi</t>
  </si>
  <si>
    <t>Telpas mēģinājumiem un ģerbtuvēm</t>
  </si>
  <si>
    <t>Maketētājs</t>
  </si>
  <si>
    <t>Drukas materiāli</t>
  </si>
  <si>
    <t>Vides baneri</t>
  </si>
  <si>
    <t>Televīzijā reklāmas rullītis</t>
  </si>
  <si>
    <t>Laipa</t>
  </si>
  <si>
    <t>Akka-Laa 11 000 apmeklētāji</t>
  </si>
  <si>
    <t>VSIA "Latvijas koncerti"</t>
  </si>
  <si>
    <t>Latvijas valsts simtgades biroja lielnotikumi, virskomunikācija, publicitāte</t>
  </si>
  <si>
    <t>Latvijas valsts simtgades svinību komunikācijas un digitālās komunikācijas nodrošināšana, komunikācijas akcentu (kampaņu) īstenošana, iesaistes un līdzdalības mehānismu īstenošana,  informācijas skaidrošana,  simtgades pasākumu atspoguļošana un publicitāte (mērķauditorija - Latvija, tautieši ārvalstīs).</t>
  </si>
  <si>
    <t>Pasākumi</t>
  </si>
  <si>
    <t>Latvijas simtgades svinību pasākumi Latvijas diasporas mītnes zemēs</t>
  </si>
  <si>
    <t>Profesionālās mākslas daudzveidības un pieejamības nodrošināšna valsts teātros</t>
  </si>
  <si>
    <t>Izrādes</t>
  </si>
  <si>
    <t>VSIA "Kremerata Baltica"</t>
  </si>
  <si>
    <t>"Kremerata Baltica" starptautiskā turneja</t>
  </si>
  <si>
    <t>Latvijas Nacionālais kultūras centrs</t>
  </si>
  <si>
    <t xml:space="preserve">Latvijas jauniešu simfonisko orķestru koncerts SVĒTKI AR ORĶESTRI </t>
  </si>
  <si>
    <t>Apvienoto simfonisko orķestru virsdiriģenti</t>
  </si>
  <si>
    <t>cilv</t>
  </si>
  <si>
    <t>Diriģentu honorāri (1 koncerts)</t>
  </si>
  <si>
    <t>Scenārijs un režija</t>
  </si>
  <si>
    <t>Jaundarbu autori - komponisti</t>
  </si>
  <si>
    <t xml:space="preserve">Dizainers (afiša, brošūra u.c. rekl.materiāli) </t>
  </si>
  <si>
    <t>Darba samaksa</t>
  </si>
  <si>
    <t>Projekta mākslinieciskais vadītājs</t>
  </si>
  <si>
    <t>Projekta koordinators</t>
  </si>
  <si>
    <t>Asistents</t>
  </si>
  <si>
    <t>Darba devēja valsts obligātās sociālas iemaksas</t>
  </si>
  <si>
    <t>%</t>
  </si>
  <si>
    <t>Telpu īre</t>
  </si>
  <si>
    <t>pas.</t>
  </si>
  <si>
    <t>Scenogrāfijas tehniskā izveide</t>
  </si>
  <si>
    <t>Gaisma (1 koncerts)</t>
  </si>
  <si>
    <t>Pusdienu izmaksas audzēkņiem - orķestru dalībniekiem</t>
  </si>
  <si>
    <t>Administratīvie izdevumi (printēšana, kopēšana, drukāšanas u.c. darbi)</t>
  </si>
  <si>
    <t>Mārketings, reklāma</t>
  </si>
  <si>
    <t>Ziedi (1 koncerts)</t>
  </si>
  <si>
    <t>Izdevumu atšifrējums Nr. 1</t>
  </si>
  <si>
    <t>Izdevumu atšifrējums Nr. 2</t>
  </si>
  <si>
    <t>Izdevumu atšifrējums Nr. 3</t>
  </si>
  <si>
    <t>Izdevumu atšifrējums Nr. 9</t>
  </si>
  <si>
    <t>Izdevumu atšifrējums Nr. 8</t>
  </si>
  <si>
    <t>Izdevumu atšifrējums Nr. 7</t>
  </si>
  <si>
    <t>Izdevumu atšifrējums Nr. 6</t>
  </si>
  <si>
    <t>Izdevumu atšifrējums Nr. 5</t>
  </si>
  <si>
    <t>Izdevumu atšifrējums Nr. 10</t>
  </si>
  <si>
    <t>Izdevumu atšifrējums Nr. 11</t>
  </si>
  <si>
    <t>Izdevumu atšifrējums Nr. 12</t>
  </si>
  <si>
    <r>
      <t xml:space="preserve">Piezīmes </t>
    </r>
    <r>
      <rPr>
        <sz val="12"/>
        <color theme="1"/>
        <rFont val="Times New Roman"/>
        <family val="1"/>
        <charset val="186"/>
      </rPr>
      <t>(</t>
    </r>
    <r>
      <rPr>
        <sz val="12"/>
        <color indexed="8"/>
        <rFont val="Times New Roman"/>
        <family val="1"/>
        <charset val="186"/>
      </rPr>
      <t>ja valsts budžeta iestāde, tad jānorāda EKK)</t>
    </r>
  </si>
  <si>
    <t>Izdevumu atšifrējums Nr. 13</t>
  </si>
  <si>
    <t>Izdevumu atšifrējums Nr. 14</t>
  </si>
  <si>
    <t>Izdevumu atšifrējums Nr. 15</t>
  </si>
  <si>
    <t>Izdevumu atšifrējums Nr. 16</t>
  </si>
  <si>
    <t>Izdevumu atšifrējums Nr. 17</t>
  </si>
  <si>
    <t>Izdevumu atšifrējums Nr. 18</t>
  </si>
  <si>
    <t>Izdevumu atšifrējums Nr. 20</t>
  </si>
  <si>
    <t>Izdevumu atšifrējums Nr. 21</t>
  </si>
  <si>
    <t>Izdevumu atšifrējums Nr. 22</t>
  </si>
  <si>
    <t>Izdevumu atšifrējums Nr. 23</t>
  </si>
  <si>
    <t>43</t>
  </si>
  <si>
    <t>44</t>
  </si>
  <si>
    <t>Izdevumu atšifrējums Nr. 114</t>
  </si>
  <si>
    <t>Izdevumu atšifrējums Nr. 113</t>
  </si>
  <si>
    <t>Izdevumu atšifrējums Nr. 112</t>
  </si>
  <si>
    <t>Izdevumu atšifrējums Nr. 111</t>
  </si>
  <si>
    <r>
      <rPr>
        <sz val="12"/>
        <color indexed="8"/>
        <rFont val="Times New Roman"/>
        <family val="1"/>
        <charset val="186"/>
      </rPr>
      <t xml:space="preserve">Baiba Litiņa, Kristīne Jurjāne </t>
    </r>
  </si>
  <si>
    <t>Izdevumu atšifrējums Nr. 110</t>
  </si>
  <si>
    <r>
      <t xml:space="preserve">Piezīmes </t>
    </r>
    <r>
      <rPr>
        <sz val="12"/>
        <color theme="1"/>
        <rFont val="Times New Roman"/>
        <family val="1"/>
        <charset val="186"/>
      </rPr>
      <t>(ja valsts budžeta iestāde, tad jānorāda EKK)</t>
    </r>
  </si>
  <si>
    <t>Izdevumu atšifrējums Nr. 109</t>
  </si>
  <si>
    <t>37.</t>
  </si>
  <si>
    <t>Izdevumu atšifrējums Nr. 108</t>
  </si>
  <si>
    <t>Izdevumu atšifrējums Nr. 107</t>
  </si>
  <si>
    <t>Izdevumu atšifrējums Nr. 106</t>
  </si>
  <si>
    <t>Izdevumu atšifrējums Nr. 105</t>
  </si>
  <si>
    <t>Izdevumu atšifrējums Nr. 104</t>
  </si>
  <si>
    <t>Izdevumu atšifrējums Nr. 96</t>
  </si>
  <si>
    <t>Izdevumu atšifrējums Nr. 95</t>
  </si>
  <si>
    <t>Izdevumu atšifrējums Nr. 94</t>
  </si>
  <si>
    <t>Izdevumu atšifrējums Nr. 93</t>
  </si>
  <si>
    <t>Latvijas Kultūras akadēmija</t>
  </si>
  <si>
    <t>Dalībnieku ceļa izdevumi</t>
  </si>
  <si>
    <t>Viesnīcas izmaksas dalībniekiem</t>
  </si>
  <si>
    <t>Viesnīcas izmaksas pasniedzējiem</t>
  </si>
  <si>
    <t>degviela</t>
  </si>
  <si>
    <t>dienas x dalībnieki</t>
  </si>
  <si>
    <t>Pasniedzēju atlīdzība</t>
  </si>
  <si>
    <t>pasniedzēji</t>
  </si>
  <si>
    <t>Mākslinieka atlīdzība</t>
  </si>
  <si>
    <t>mākslinieks</t>
  </si>
  <si>
    <t>Tehnisko darbinieku atlīdzība</t>
  </si>
  <si>
    <t>darbinieki</t>
  </si>
  <si>
    <t>Producentu atlīdzība</t>
  </si>
  <si>
    <t>producenti</t>
  </si>
  <si>
    <t>Mākslinieciskā vadītāja atlīdzība</t>
  </si>
  <si>
    <t>vadītājs</t>
  </si>
  <si>
    <t>Projekta vadītāja atlīdzība</t>
  </si>
  <si>
    <t>Telpu īre un pielāgošana</t>
  </si>
  <si>
    <t xml:space="preserve">izrādes </t>
  </si>
  <si>
    <t>Tehnikas īre priekšnesumiem</t>
  </si>
  <si>
    <t>izrādes</t>
  </si>
  <si>
    <t>Programmu un afišu druka</t>
  </si>
  <si>
    <t>Foto un video dokumentācija</t>
  </si>
  <si>
    <r>
      <t xml:space="preserve">Piezīmes </t>
    </r>
    <r>
      <rPr>
        <sz val="12"/>
        <rFont val="Times New Roman"/>
        <family val="1"/>
        <charset val="186"/>
      </rPr>
      <t>(ja valsts budžeta iestāde, tad jānorāda EKK)</t>
    </r>
  </si>
  <si>
    <t>Izdevumu atšifrējums Nr. 82</t>
  </si>
  <si>
    <t>Izdevumu atšifrējums Nr. 81</t>
  </si>
  <si>
    <r>
      <t xml:space="preserve">Piezīmes                                                                </t>
    </r>
    <r>
      <rPr>
        <sz val="12"/>
        <rFont val="Times New Roman"/>
        <family val="1"/>
        <charset val="186"/>
      </rPr>
      <t>(ja valsts budžeta iestāde, tad jānorāda EKK)</t>
    </r>
  </si>
  <si>
    <t>Izstādes  tehniskais nodrošinājums - lielformāta   druka, montāža 100vien. x 47.36 EUR</t>
  </si>
  <si>
    <t>Izstādes  aprīkojuma elementi ( krēsli, galds, informatīvo materiālu statīvi)
15 x75 EUR</t>
  </si>
  <si>
    <t>Stendu balsta konstrukcijas ar teleskopiskiem elementiem 48 vien. x 100.25 EUR</t>
  </si>
  <si>
    <t>Informatīvie materiāli, bukleti A4 form., A3 afišas (pakalpojumu līgums)</t>
  </si>
  <si>
    <t>Videosižeti par valsti ( 5 -7 min)   ar tulkojumu angļu v,  
Montāža, apskaņošana,  titri , 105 stundas  x35.48 EUR ( pakalpojumu līgums)</t>
  </si>
  <si>
    <t>Izdevumu atšifrējums Nr. 80</t>
  </si>
  <si>
    <t>Izdevumu atšifrējums Nr. 79</t>
  </si>
  <si>
    <t>Izdevumu atšifrējums Nr. 78</t>
  </si>
  <si>
    <t>Izdevumu atšifrējums Nr. 77</t>
  </si>
  <si>
    <t>Piezīmes (ja valsts budžeta iestāde tad jānorāda EKK)</t>
  </si>
  <si>
    <t>Izdevumu atšifrējums Nr. 76</t>
  </si>
  <si>
    <r>
      <t xml:space="preserve">Piezīmes  </t>
    </r>
    <r>
      <rPr>
        <sz val="12"/>
        <color theme="1"/>
        <rFont val="Times New Roman"/>
        <family val="1"/>
        <charset val="186"/>
      </rPr>
      <t>(ja valsts budžeta iestāde tad jānorāda EKK)</t>
    </r>
  </si>
  <si>
    <t>Izdevumu atšifrējums Nr. 75</t>
  </si>
  <si>
    <t>Izdevumu atšifrējums Nr. 74</t>
  </si>
  <si>
    <t>Izdevumu atšifrējums Nr. 73</t>
  </si>
  <si>
    <t>Izdevumu atšifrējums Nr. 72</t>
  </si>
  <si>
    <t>Izdevumu atšifrējums Nr. 71</t>
  </si>
  <si>
    <t>Izdevumu atšifrējums Nr. 70</t>
  </si>
  <si>
    <t>Izdevumu atšifrējums Nr. 69</t>
  </si>
  <si>
    <t>Izdevumu atšifrējums Nr. 68</t>
  </si>
  <si>
    <t>Izdevumu atšifrējums Nr. 67</t>
  </si>
  <si>
    <t>Izdevumu atšifrējums Nr. 66</t>
  </si>
  <si>
    <t>Izdevumu atšifrējums Nr. 64</t>
  </si>
  <si>
    <t>Izdevumu atšifrējums Nr. 63</t>
  </si>
  <si>
    <t>Izdevumu atšifrējums Nr. 62</t>
  </si>
  <si>
    <t>Izdevumu atšifrējums Nr. 61</t>
  </si>
  <si>
    <t>Izdevumu atšifrējums Nr. 60</t>
  </si>
  <si>
    <t>Izdevumu atšifrējums Nr. 59</t>
  </si>
  <si>
    <t>Izdevumu atšifrējums Nr. 58</t>
  </si>
  <si>
    <t>Izdevumu atšifrējums Nr. 57</t>
  </si>
  <si>
    <t>2018.gada 18.novembra un ar to saistīto pasākumu sagatavošana, norise (t.sk. deju lieluzvedums "Arēnā Rīga", Svinīgas programmas pie Brīvības pieminekļa sagatavošana un norise).</t>
  </si>
  <si>
    <t>Latvijas valsts simtgades biroja kapacitātes stiprināšana sekmīgai svētku norises sagatavošanai, koordinēšanai un norišu nodrošināšanai.</t>
  </si>
  <si>
    <t>Izdevumu atšifrējums Nr. 50</t>
  </si>
  <si>
    <t>Latvijas Mākslas akadēmijas un Nākotnes  Mākslas biennāles kopējais katalogs</t>
  </si>
  <si>
    <t>Izdevumu atšifrējums Nr. 48</t>
  </si>
  <si>
    <r>
      <t xml:space="preserve">Piezīme </t>
    </r>
    <r>
      <rPr>
        <sz val="12"/>
        <color theme="1"/>
        <rFont val="Times New Roman"/>
        <family val="1"/>
        <charset val="186"/>
      </rPr>
      <t>(ja valsts budžeta iestāde, tad jānorāda EKK)</t>
    </r>
  </si>
  <si>
    <t xml:space="preserve">Izstādes satura plāns, materiālu atlase. 2pers. x 4 mēn x 600 EUR </t>
  </si>
  <si>
    <t xml:space="preserve">Izstādes satura koncepcija, tekstu sagatavošana 2pers. x 2mēn. x740 EUR  </t>
  </si>
  <si>
    <t>Zinātniskais konsultants 1pers. x 4 mēn. 550 EUR  ( pakalpojumu ligums pašnodarbinātai personai)</t>
  </si>
  <si>
    <t>Izstādes tehniskais makets 48  vien x 27.22 EUR</t>
  </si>
  <si>
    <t>Izstādes  tehniskais nodrošinājums - lielformāta druka uz tekstila, montāža  48 vien x 73.48</t>
  </si>
  <si>
    <t>Izstādes papildelementi iekārtojumam,  noformējums (2 krēsli, 1 galdiņš , 2statīvi )   5 vien x 75 EUR</t>
  </si>
  <si>
    <t>Stendu konstrukcijas ar stiprinājuma rāmjiem, saliekamiem balsta stieņiem, 24 vien x 153.40 EUR</t>
  </si>
  <si>
    <t>Informatīvie materiāli bukleti A4 formā</t>
  </si>
  <si>
    <t>TV monitori uz statīva 2 vien. x 445 EUR</t>
  </si>
  <si>
    <t>Videosižets  ar tulkojumu lat/angļu, somu v titri  12 min; Materiāla sagatavošana,montāža, titri , 75st  x 50 EUR</t>
  </si>
  <si>
    <t>Transporta, uzturēšanās izdevumi (Rīga- Helsinki- Kauhava-Helsinki-Rīga) Cela biļetes   2x 165.50 EUR, uzturēšanas izdev. (viesn., kom.n.)  2x 120EUR x7 dienas</t>
  </si>
  <si>
    <t>Izdevumu atšifrējums Nr. 47</t>
  </si>
  <si>
    <t>Izdevumu atšifrējums Nr. 46</t>
  </si>
  <si>
    <t>Izdevumu atšifrējums Nr. 45</t>
  </si>
  <si>
    <t>Izdevumu atšifrējums Nr. 44</t>
  </si>
  <si>
    <r>
      <t xml:space="preserve">Piezīmes  </t>
    </r>
    <r>
      <rPr>
        <sz val="12"/>
        <color theme="1"/>
        <rFont val="Times New Roman"/>
        <family val="1"/>
        <charset val="186"/>
      </rPr>
      <t>(ja valsts budžeta iestāde, tad jānorāda EKK)</t>
    </r>
  </si>
  <si>
    <t>Izdevumu atšifrējums Nr. 43</t>
  </si>
  <si>
    <r>
      <t>Piezīmes</t>
    </r>
    <r>
      <rPr>
        <sz val="12"/>
        <color theme="1"/>
        <rFont val="Times New Roman"/>
        <family val="1"/>
        <charset val="186"/>
      </rPr>
      <t xml:space="preserve"> (ja valsts budžeta iestāde, tad jānorāda EKK)</t>
    </r>
  </si>
  <si>
    <t>Izdevumu atšifrējums Nr. 42</t>
  </si>
  <si>
    <t>Izdevumu atšifrējums Nr. 41</t>
  </si>
  <si>
    <t>Izdevumu atšifrējums Nr. 40</t>
  </si>
  <si>
    <t>Izdevumu atšifrējums Nr. 39</t>
  </si>
  <si>
    <t>Izdevumu atšifrējums Nr. 38</t>
  </si>
  <si>
    <t>Izdevumu atšifrējums Nr. 37</t>
  </si>
  <si>
    <t>Izdevumu atšifrējums Nr. 36</t>
  </si>
  <si>
    <t>Izdevumu atšifrējums Nr. 35</t>
  </si>
  <si>
    <t>Izdevumu atšifrējums Nr. 34</t>
  </si>
  <si>
    <t>Izdevumu atšifrējums Nr. 33</t>
  </si>
  <si>
    <t>Izdevumu atšifrējums Nr. 32</t>
  </si>
  <si>
    <t>Izdevumu atšifrējums Nr. 24-31</t>
  </si>
  <si>
    <t>Ārlietu ministrija, Latvijas diplomātiskās un konsulārās pārstāvniecības ārvalstīs un Latvijas institūts</t>
  </si>
  <si>
    <t>45</t>
  </si>
  <si>
    <r>
      <t xml:space="preserve">Piezīmes    </t>
    </r>
    <r>
      <rPr>
        <sz val="12"/>
        <rFont val="Times New Roman"/>
        <family val="1"/>
        <charset val="186"/>
      </rPr>
      <t>(ja valsts budžeta iestāde, tad jānorāda EKK)</t>
    </r>
  </si>
  <si>
    <r>
      <t xml:space="preserve">Piezīmes   </t>
    </r>
    <r>
      <rPr>
        <sz val="12"/>
        <color theme="1"/>
        <rFont val="Times New Roman"/>
        <family val="1"/>
        <charset val="186"/>
      </rPr>
      <t>(ja valsts budžeta iestāde, tad jānorāda EKK)</t>
    </r>
  </si>
  <si>
    <t>Semināru un radošo darbnīcu organizēšana un tehniskais nodrošinājums reģionos (telpu īre, tehniskais nodrošinājums)</t>
  </si>
  <si>
    <t>Materiāli (kancelejas preces, ziedi, balvas)</t>
  </si>
  <si>
    <t>52</t>
  </si>
  <si>
    <t>53</t>
  </si>
  <si>
    <t>54</t>
  </si>
  <si>
    <t>55</t>
  </si>
  <si>
    <t>86</t>
  </si>
  <si>
    <t>87</t>
  </si>
  <si>
    <t>88</t>
  </si>
  <si>
    <t>89</t>
  </si>
  <si>
    <t>90</t>
  </si>
  <si>
    <t>91</t>
  </si>
  <si>
    <t xml:space="preserve">97. TEMATISKA TAUTAS EKSKURSIJA RĪGA- CĒSIS- VALMIERA-VALKA(ar vilcienu pa latviešu inteliģences  pirmā pasaules kara bēgļu ceļu)  </t>
  </si>
  <si>
    <t>100. STARPTAUTISKA KONFERENCE, veltīta 1917.- 1918.gada notikumiem Valkā, 2017.gada 2.decembrī</t>
  </si>
  <si>
    <t>99. EKSPOZĪCIJA "VALKA LATVIJAS NEATKARĪBAS ŠŪPULIS". Hronoloģisks stāsts par sabiedriski politiskajiem notikumiem Valkā 1914.- 1920.gadā, atklāta tiek 2017.gada 2.decembrī Valkā</t>
  </si>
  <si>
    <t>102. Festivāls LATVIJAS GODA APLIS 2018.gadā</t>
  </si>
  <si>
    <t>98. VISLATVIJAS LĀČPLĒŠA ORDEŅA KAVALIERU MAZBĒRNU SAIETS. Sadarbībā ar VISC.Konkurss Latvijas skolēniem, jauniešiem, pētnieciskie darbi- labākie izdevumā. Balvas skolēniem. Kopīgs pasākums 2019.gada 4.maijā Valkā</t>
  </si>
  <si>
    <t>101. IGAUNIJAS UN LATVIJAS DZIESMU DIENA- CIMZEM 205</t>
  </si>
  <si>
    <t>Kultūras ministrija / Aizsardzības ministrija / Jaunsardzes un informācijas centrs</t>
  </si>
  <si>
    <t>Kultūras ministrija / Aizsardzības ministrija / Nacionālie bruņotie spēki</t>
  </si>
  <si>
    <r>
      <t xml:space="preserve">Piezīmes </t>
    </r>
    <r>
      <rPr>
        <sz val="12"/>
        <color indexed="8"/>
        <rFont val="Times New Roman"/>
        <family val="1"/>
        <charset val="186"/>
      </rPr>
      <t>(ja valsts budžeta iestāde, tad jānorāda EKK)</t>
    </r>
  </si>
  <si>
    <r>
      <t xml:space="preserve">Piezīmes  </t>
    </r>
    <r>
      <rPr>
        <sz val="12"/>
        <color indexed="8"/>
        <rFont val="Times New Roman"/>
        <family val="1"/>
        <charset val="186"/>
      </rPr>
      <t>(ja valsts budžeta iestāde, tad jānorāda EKK)</t>
    </r>
  </si>
  <si>
    <t>Biznesa informācijas centrs “Magnetic Latvia” starptautiskajā lidostā “Rīga”</t>
  </si>
  <si>
    <t>No valsts (simtgades budžeta) prasītais finansējums (EUR)</t>
  </si>
  <si>
    <t>Starptautisks uzņēmējdarbības forums “Atklāj jaunas biznesa iespējas”</t>
  </si>
  <si>
    <t>Latvijas apceļošanas kampaņa</t>
  </si>
  <si>
    <t xml:space="preserve">Pielikums Nr.4 </t>
  </si>
  <si>
    <t xml:space="preserve">1. </t>
  </si>
  <si>
    <t>Pasākums "Lauki ienāk pilsētā"</t>
  </si>
  <si>
    <t>Pakalpojuma līgums (saskaņā ar PIL 8.panta 7d., Iepirkuma ID. ZM/2017/7)</t>
  </si>
  <si>
    <t>Radījumu/sižetu skaits 2017.gadā: 497; 2018.gadā: 553; 2019.gadā: 90</t>
  </si>
  <si>
    <t>Vidēji viena raidījuma/sižeta izmaksas: 2017.gadā EUR 356.31; 2018.gadā EUR 296,46 un 2019.gadā EUR 555,55.</t>
  </si>
  <si>
    <t>Raidījumu/ sižetu skaits 2017.gadā: 510; 2018.gadā: 754.</t>
  </si>
  <si>
    <t>Vidēji viena raidījuma/ sižeta izmaksas 2017.gadā EUR 424,53; 2018.gadā EUR 246,17</t>
  </si>
  <si>
    <t>Raidījumu / sižetu skaits 2017.gadā: 121; 2018.gadā: 88</t>
  </si>
  <si>
    <t>Vidēji viena raidījuma/ sižeta izmaksas 2017. gadā EUR 879,38; 2018.gadā  EUR 1141.43</t>
  </si>
  <si>
    <t>Vides aizsardzības un reģionālās attīstības ministrija sadarbībā ar Latvijas Lielo pilsētu asociāciju un Latvijas Nacionālo bibliotēku</t>
  </si>
  <si>
    <t xml:space="preserve">Izpildītāja piesaistei koncepcijas izstrādei Brīvības ielu stāsta republikas pilsētās veidošanai un īstenošanai tika veikta cenu aptauja. Cenu aptaujas rezultātā tika pieņemts lēmums slēgt līgumu ar Gintu Grūbi, jo Pretendenta piedāvājums bija vienīgais, kas tika iesniegts.
Vienlaikus G.Grūbe nav pašnodarbinātā persona, līdz ar to jāgroza EKK no pakalpojumiem uz atlīdzību.
</t>
  </si>
  <si>
    <t>EKK 7310 (finansējums tiek pārskaitīts VRAA, VRAA pārskaita finansējumu republikas pilsētām)</t>
  </si>
  <si>
    <t>Filmas izveide par Brīvības ielas projekta norisi, t.sk. 9 īsfilmas (ārpakalpojums)</t>
  </si>
  <si>
    <t>Filmas izstrāde, t.sk. 9 īsfilmu izveide</t>
  </si>
  <si>
    <t>Tāme Nr.19</t>
  </si>
  <si>
    <t>Pasākumu kopums "100 gadi Latvijas zinātnē" – Pasaules latviešu zinātnieku kongresa un ar to saistīto pasākumu organizēšana</t>
  </si>
  <si>
    <t>kongress</t>
  </si>
  <si>
    <t>Līdz novembra vidum ir izvēlētie apbalvojamie, kur par katru tiek izveidots video stāsts – joma, kur brīvprātīgais atzīmēts un personiskā pieredze. Filmēšanas scenārijs, tehniskais nodrošinājums, transports, montāža u.c. (EKK2231)</t>
  </si>
  <si>
    <t>Filmas veidošana</t>
  </si>
  <si>
    <t xml:space="preserve"> Filmas pirmizrādes pasākums:</t>
  </si>
  <si>
    <t>cienasts</t>
  </si>
  <si>
    <t xml:space="preserve">Uzkodas 50 personām. (EKK 2231) </t>
  </si>
  <si>
    <t>ziedi un suvenīri</t>
  </si>
  <si>
    <t>Filmas veidotājiem un galvenajiem varoņiem. (EKK 2314)</t>
  </si>
  <si>
    <t>Filmas "Manas saknes ir stipras" kinoseansi Valsts sociālās aprūpes centros Latvijas 100 gades svinēšanas ietvaros"</t>
  </si>
  <si>
    <t>seansu skaits</t>
  </si>
  <si>
    <t>Cienasts un suvenīri valsts sociālās aprūpes centru klientiem, moderatora pakalpojumi un filmas demonstrēšanas izmaksas ( EKK 2239)</t>
  </si>
  <si>
    <r>
      <t>Piezīmes (</t>
    </r>
    <r>
      <rPr>
        <sz val="12"/>
        <color theme="1"/>
        <rFont val="Times New Roman"/>
        <family val="1"/>
        <charset val="186"/>
      </rPr>
      <t>ja valsts budžeta iestāde, tad jānorāda EKK)</t>
    </r>
  </si>
  <si>
    <t xml:space="preserve">"Konference "Latvijai – 100, Bērnu tiesību aizsardzības likumam – 20"" </t>
  </si>
  <si>
    <t>(moderators, diskusiju vadītāji) (EKK2231)</t>
  </si>
  <si>
    <t>(konferences brošūras un materiāli, t.sk. maketēšana un izgatavošana u.c.,) (EKK2314 un 2231)</t>
  </si>
  <si>
    <t xml:space="preserve">220 konferences dalībnieku ēdināšana </t>
  </si>
  <si>
    <t>Viena kafijas pauze un pusdienas 220 dalībniekiem. (EKK2231)</t>
  </si>
  <si>
    <t>Video tiešraides nodrošināšana</t>
  </si>
  <si>
    <t>Tiešraide LETA mājas lapā. (EKK2231)</t>
  </si>
  <si>
    <t>Video apstrāde</t>
  </si>
  <si>
    <t>Zīmējumu atspoguļošana fonā bērnu lasītajām esejām un video apstrāde prezentācijai. (EKK2231)</t>
  </si>
  <si>
    <t>Telpu noformējums ar ziediem</t>
  </si>
  <si>
    <t>Telpu noformējums ar ziediem (EKK 2314)</t>
  </si>
  <si>
    <r>
      <t xml:space="preserve">Piezīmes </t>
    </r>
    <r>
      <rPr>
        <sz val="12"/>
        <rFont val="Times New Roman"/>
        <family val="2"/>
        <charset val="186"/>
      </rPr>
      <t>(ja valsts budžeta iestāde, tad jānorāda EKK)</t>
    </r>
  </si>
  <si>
    <t>2017.-2019: Latvijas komponistu vokālinstrumentālo un simfonisko jaundarbu pirmatskaņojumi</t>
  </si>
  <si>
    <t xml:space="preserve">Solistu honorāri </t>
  </si>
  <si>
    <t>solisti</t>
  </si>
  <si>
    <t>1.2</t>
  </si>
  <si>
    <t>Papildus mūziķu honorāri</t>
  </si>
  <si>
    <t xml:space="preserve">Koncertiestudējuma režisors un mākslinieks </t>
  </si>
  <si>
    <t>radošā komanda</t>
  </si>
  <si>
    <t xml:space="preserve">Tekstu tulkojumi latviešu, lietuviešu un igauņu valodās </t>
  </si>
  <si>
    <t>tulkojums</t>
  </si>
  <si>
    <t>Aviobiļetes viessolistiem</t>
  </si>
  <si>
    <t xml:space="preserve">aviobiļetes </t>
  </si>
  <si>
    <t>EKK-2200</t>
  </si>
  <si>
    <t>1.6.</t>
  </si>
  <si>
    <t>Viesnīcas izmaksas 3 (trīs) viessolistiem</t>
  </si>
  <si>
    <t>viesnīcnaktis</t>
  </si>
  <si>
    <t>diriģents</t>
  </si>
  <si>
    <t>solists</t>
  </si>
  <si>
    <t>Koncertiestudējuma režisora, scenogrāfa, horeogrāfa un gaismu mākslinieka honorāri</t>
  </si>
  <si>
    <t>2.5</t>
  </si>
  <si>
    <t>EKK-2100</t>
  </si>
  <si>
    <t xml:space="preserve">Transporta izdevumi Rīga-Cēsis-Rīga (4 autobusi, tehniskais transports) </t>
  </si>
  <si>
    <t xml:space="preserve">Viesnīcas izmaksas Cēsīs </t>
  </si>
  <si>
    <t xml:space="preserve">Scenogrāfijas izmaksas </t>
  </si>
  <si>
    <t>2.9.</t>
  </si>
  <si>
    <t>Video, gaismas un skaņas tehnikas noma</t>
  </si>
  <si>
    <t>EKK- 1150</t>
  </si>
  <si>
    <t>EKK- 2200</t>
  </si>
  <si>
    <t xml:space="preserve">Nošu īre </t>
  </si>
  <si>
    <t>nošu materiāls</t>
  </si>
  <si>
    <t>5.1.</t>
  </si>
  <si>
    <t>kvintets</t>
  </si>
  <si>
    <t>5.2.</t>
  </si>
  <si>
    <t>5.3.</t>
  </si>
  <si>
    <t xml:space="preserve">Ceļa izdevumi trīs mūžiķiem </t>
  </si>
  <si>
    <t xml:space="preserve">Koncertiestudējuma režisors </t>
  </si>
  <si>
    <t>Projekta finanšu administrēšana</t>
  </si>
  <si>
    <t>Atbalsta funkcija (līgumi)</t>
  </si>
  <si>
    <t>Pakalpojumi: sinhronā tulkošana, tulkošanas tehnikas īre</t>
  </si>
  <si>
    <t>Tekstu rediģēšana</t>
  </si>
  <si>
    <t>Reprezentācijas un reklāmas izdevumi</t>
  </si>
  <si>
    <t>54.1</t>
  </si>
  <si>
    <t>54.2</t>
  </si>
  <si>
    <t>Latvijas valsts simtgades sagatavošanas pasākumi - notikumi, kas virza uz Latvijas valsts simtgades norišu kulmināciju 2018. gada 18. novembrī</t>
  </si>
  <si>
    <t>54.3</t>
  </si>
  <si>
    <t>Latvijas valsts simtgades kulminācijas atspoguļošana sabiedriskajā medijā</t>
  </si>
  <si>
    <t>55.1</t>
  </si>
  <si>
    <t>Skolas somas programmas īstenošana</t>
  </si>
  <si>
    <t>55.2</t>
  </si>
  <si>
    <t>Latvijas skolas somas atvēršanas pasākuma Rīgā "Rīga – bērnu galvaspilsēta" organizēšanas izmaksas, t.sk. transporta un ēdināšanas izdevumi.</t>
  </si>
  <si>
    <t>55.3</t>
  </si>
  <si>
    <t>Mērķprogramma Valsts kultūrkapitāla fondā skolas somas satura veidošanai</t>
  </si>
  <si>
    <t>55.4</t>
  </si>
  <si>
    <t>Programmas sagatavošanas un ieviešanas izdevumi</t>
  </si>
  <si>
    <t>56</t>
  </si>
  <si>
    <t>Valsts Akadēmiskā kora "Latvija" koncerts Berlīnē 2018. gada 20. februārī</t>
  </si>
  <si>
    <t>74 Persona x 3 dienas</t>
  </si>
  <si>
    <t>2017.-2019: Baltijas simfoniskais festivāls  ( Rīga, Viļņa, Tallina)</t>
  </si>
  <si>
    <t>Baltijas simfoniskā festivāla kamerorķestra koncerts Rīgā 01.12.2017</t>
  </si>
  <si>
    <t>māksliniec. vadītājs</t>
  </si>
  <si>
    <t>Viesnīcas izmaksas Lietuvas un Igaunijas mūziķiem                        (8 cilv, 3 naktis)</t>
  </si>
  <si>
    <t xml:space="preserve">Nošu īre (R.Šerkšnyte, A.Perts, E. Tīrs) </t>
  </si>
  <si>
    <t>LNSO vieskoncerts Viļņā 09.02.2018</t>
  </si>
  <si>
    <t xml:space="preserve">Honorāri 3 solistiem </t>
  </si>
  <si>
    <t xml:space="preserve">solisti </t>
  </si>
  <si>
    <t xml:space="preserve">Aviobiļetes 2 solistiem </t>
  </si>
  <si>
    <t xml:space="preserve">Honorārs papildus mūziķiem </t>
  </si>
  <si>
    <t xml:space="preserve">mūziķi </t>
  </si>
  <si>
    <t>Ceļa izdevumi orķestrim un korim (5 autobusi)</t>
  </si>
  <si>
    <t>Tehniskā transporta izmaksas</t>
  </si>
  <si>
    <t xml:space="preserve">fūre </t>
  </si>
  <si>
    <t>Dienas nauda korim un orķestrim Lietuvā (2.d.)</t>
  </si>
  <si>
    <t xml:space="preserve">dienas nauda </t>
  </si>
  <si>
    <t xml:space="preserve">Baltijas valstu simfonisko orķestru kopkoncerts Rīgā 23.11.2018  </t>
  </si>
  <si>
    <t>Viesnīcas izmaksas Lietuvas un Igaunijas mūziķiem Rīgā (80 cilv.)</t>
  </si>
  <si>
    <t xml:space="preserve">Honorārs solistiem </t>
  </si>
  <si>
    <t xml:space="preserve">Nošu īre Baltijas komponistu skaņdarbiem </t>
  </si>
  <si>
    <t xml:space="preserve">notis </t>
  </si>
  <si>
    <t xml:space="preserve">Baltijas simfoniskais festivāls 2019.gada pavasarī </t>
  </si>
  <si>
    <t xml:space="preserve">LNSO mūziķu dienas nauda Tallinā un Viļņā (90 cilv., 4 dienas) </t>
  </si>
  <si>
    <t xml:space="preserve">Transporta izdevumi </t>
  </si>
  <si>
    <t>Koncerti Francijā,  Šveicē un Lietuvā</t>
  </si>
  <si>
    <t xml:space="preserve">Koncerti Vācijā un Francijā 2018. gada oktobrī </t>
  </si>
  <si>
    <t xml:space="preserve">Aviobiļetes </t>
  </si>
  <si>
    <t>Dienas naudas (daļa)</t>
  </si>
  <si>
    <t>Honorāri māksliniekiem</t>
  </si>
  <si>
    <t>Atlīdzība māksliniekam</t>
  </si>
  <si>
    <t>aviobiļete un bagāža</t>
  </si>
  <si>
    <t>2 naktis x 2 pers. x 145 EUR</t>
  </si>
  <si>
    <t>3 dienas x 2 pers.x 46 EUR</t>
  </si>
  <si>
    <t>Latvijas valsts simtgades atzīmēšana: vizuālās mākslas prezentācija 2017., 2018. un 2019. gadā.</t>
  </si>
  <si>
    <t>92</t>
  </si>
  <si>
    <t>Izdevumu atšifrējums Nr. 86-92</t>
  </si>
  <si>
    <t xml:space="preserve"> jauniešu iniciatīvas “Pilsēta izaicina!” aizsākums jauniešu lielkoncertā "LIEPĀJA izAICINA" 2018. gada 16. un 17. martā un projektu konkurss jauniešu koncertiem dažādās Latvijas vietās 2018.gadā</t>
  </si>
  <si>
    <t>darbs pie scenārija lieloncertam</t>
  </si>
  <si>
    <t>vizuālās koncepcijas izstrāde lielkoncertam</t>
  </si>
  <si>
    <t>video projekciju izstrāde priekšnesumiem lielkoncertam</t>
  </si>
  <si>
    <t>jauniešu priekšnesumu mākslinieciskā koncepcija, izveide un realizācija</t>
  </si>
  <si>
    <t>jauniešu kolektīvu mākslinieciskie vadītāji</t>
  </si>
  <si>
    <t xml:space="preserve">darbs pie lielkoncerta realizācijas </t>
  </si>
  <si>
    <t>Liepājas Olimpiskā centra arēnas telpu noma jauniešu lielkoncertam</t>
  </si>
  <si>
    <t xml:space="preserve">telpu nomas priekšapmaksa </t>
  </si>
  <si>
    <t>telpu nomas 2.maksājums</t>
  </si>
  <si>
    <t>skaņas, gaismas, video tehnikas noma jauniešu lielkoncertam</t>
  </si>
  <si>
    <t>viesmākslinieku honorāri</t>
  </si>
  <si>
    <t>projektu konkurss jauniešu koncertiem dažādās Latvijas vietās 2018.gada garumā</t>
  </si>
  <si>
    <t>projektu konkurss</t>
  </si>
  <si>
    <t>Kuģa izdevumi, mākslinieciskie risinājumi</t>
  </si>
  <si>
    <t>Cēsu kauju simtgadei veltītie kauju rekonstrukcijas pasākumi 2018.-2019.g.</t>
  </si>
  <si>
    <t>Kauju rekonstrukcijas iestudējuma veidošana</t>
  </si>
  <si>
    <t>Režisora autoratlīdzība</t>
  </si>
  <si>
    <t>Scenārija veidošana</t>
  </si>
  <si>
    <t>pak.</t>
  </si>
  <si>
    <t>Dizainera autoratlīdzība</t>
  </si>
  <si>
    <t>Horeogrāfa atlīdzība</t>
  </si>
  <si>
    <t>Pasākuma vadītāja autoratlīdzība</t>
  </si>
  <si>
    <t>Mūzikas izpildījums</t>
  </si>
  <si>
    <t>Vēstures klubu dalībnieku līdzdalība rekonstrukcijas pasākumā un aprīkojums</t>
  </si>
  <si>
    <t>Tērpu noma / šūšana</t>
  </si>
  <si>
    <t>gb.</t>
  </si>
  <si>
    <t>Dalībnieku rekvizīti</t>
  </si>
  <si>
    <t>Kaujas laukuma rekvizīti</t>
  </si>
  <si>
    <t>Dalībnieku izmitināšana un ēdināšana</t>
  </si>
  <si>
    <t>Skatuves montāža</t>
  </si>
  <si>
    <t>Pasākuma apskaņošana</t>
  </si>
  <si>
    <t>Nojumju, telšu noma un montāža</t>
  </si>
  <si>
    <t>Izglītojošo darbnīcu aprīkojums</t>
  </si>
  <si>
    <t>Neatl.med.palīdzības dienestu klātbūtnes nodroš.</t>
  </si>
  <si>
    <t>Teritorijas norobežošana un norādes</t>
  </si>
  <si>
    <t>Apsardzes nodrošināšana</t>
  </si>
  <si>
    <t>Mārketinga kampaņas izstrāde un vadīšana</t>
  </si>
  <si>
    <t>Audiovizuālās reklāmas izgatavošana</t>
  </si>
  <si>
    <t>Reklāmu izvietošana</t>
  </si>
  <si>
    <t>Piemiņas suvenīru izgatavošana</t>
  </si>
  <si>
    <t>Pasākumua filmēšana un video atskata publiskošana</t>
  </si>
  <si>
    <r>
      <t>Producēšanas un organizēšanas izmaksas</t>
    </r>
    <r>
      <rPr>
        <sz val="12"/>
        <color theme="1"/>
        <rFont val="Times New Roman"/>
        <family val="1"/>
        <charset val="186"/>
      </rPr>
      <t xml:space="preserve"> </t>
    </r>
  </si>
  <si>
    <t>Autortiesības un izpildītājtiesības</t>
  </si>
  <si>
    <t>P/A Cēsu Kultūras un Tūrisma centrs</t>
  </si>
  <si>
    <t>Interaktīva ekspozīcija "Brīvības cīņas 1918-1920. Izsapņojot Latviju"</t>
  </si>
  <si>
    <t xml:space="preserve">Interaktīva ekspozīcija par Latvijas Brīvības cīņām Cēsu Vēstures un mākslas muzejā un interaktīva muzeja izglītojošā programma bērniem un jauniešiem, kur interesantā un saistošā veidā izskaidroti svarīgākie Brīvības cīņu notikumi un to nozīmē Latvijas valsts vēsturē. </t>
  </si>
  <si>
    <t>Ekspozīcijas mākslinieciskā sagatavošana</t>
  </si>
  <si>
    <t>Ekspozīcjas audio-vizuālo materiālu sagatavošana un iekārtošana</t>
  </si>
  <si>
    <t>Izglītojošās programmas maketa izstrāde</t>
  </si>
  <si>
    <t>SIA "Vidzemes koncertzāle"</t>
  </si>
  <si>
    <t>HONORĀRI</t>
  </si>
  <si>
    <t>Programmas sagatavošana</t>
  </si>
  <si>
    <t>1.1.1</t>
  </si>
  <si>
    <t>1.1.2</t>
  </si>
  <si>
    <t>1.1.3</t>
  </si>
  <si>
    <t>1.1.4</t>
  </si>
  <si>
    <t>Programmas īstenošana</t>
  </si>
  <si>
    <t>1.2.1</t>
  </si>
  <si>
    <t>Solisti</t>
  </si>
  <si>
    <t>1.2.2</t>
  </si>
  <si>
    <t>1.2.3</t>
  </si>
  <si>
    <t>KOPĀ HONORĀRI:</t>
  </si>
  <si>
    <t>2.1</t>
  </si>
  <si>
    <t>Iekšējais transports</t>
  </si>
  <si>
    <t xml:space="preserve">kopējais apjoms </t>
  </si>
  <si>
    <t>KOPĀ TRANSPORTS:</t>
  </si>
  <si>
    <t>VIESNĪCAS UN ĒDINĀŠANA</t>
  </si>
  <si>
    <t>3.1</t>
  </si>
  <si>
    <t>Mākslinieku ēdināšana</t>
  </si>
  <si>
    <t>3.2</t>
  </si>
  <si>
    <t>KOPĀ VIESNĪCAS UN ĒDINĀŠANA:</t>
  </si>
  <si>
    <t>TEHNISKAIS NODROŠINĀJUMS</t>
  </si>
  <si>
    <t>4.1</t>
  </si>
  <si>
    <t>4.2</t>
  </si>
  <si>
    <t>Skaņas aprīkojums un apskaņošana</t>
  </si>
  <si>
    <t>4.3</t>
  </si>
  <si>
    <t>Gaismas aprīkojums un gaismošana</t>
  </si>
  <si>
    <t>4.4</t>
  </si>
  <si>
    <t>4.5</t>
  </si>
  <si>
    <t>4.6</t>
  </si>
  <si>
    <t>KOPĀ TEHNISKAIS NODROŠINĀJUMS:</t>
  </si>
  <si>
    <t>AUTORTIESĪBU IZMAKSAS</t>
  </si>
  <si>
    <t>Latviešu oriģināldramaturģijas jauniestudējums (rež.Kārlis Krūmiņš)</t>
  </si>
  <si>
    <t>EKK 1100 (atlīdzības)</t>
  </si>
  <si>
    <t>Jaunradīts darbs (starptautiskās sadarbības ietvaros, Baltija-Skandināvija-Eiropa)</t>
  </si>
  <si>
    <t>Laikmetīgā opera (starptautisks projekts, rež. Viesturs Meikšāns)</t>
  </si>
  <si>
    <t>Bērnu programma (oriģināldarbu "Traktopera" un "Kur pazudis Viktors Sapropelis" tehniskā sagatavošana un izrādīšana)</t>
  </si>
  <si>
    <t>Latviešu oriģināldramaturģijas darbs (rež.Viesturs Sīlis)</t>
  </si>
  <si>
    <t>Pilsētvides instalācija-vizuālās māksas darbs (Voldemārs Johansons)</t>
  </si>
  <si>
    <t xml:space="preserve">Norises vietu labiekārtošana </t>
  </si>
  <si>
    <t>Festivāla centra ierīkošana, darbība un festivāla atklāšana</t>
  </si>
  <si>
    <t>Festivāla direktors (atalgojums 12 mēn.)</t>
  </si>
  <si>
    <t>Direktora asistents (atalgojums 12 mēn.)</t>
  </si>
  <si>
    <t>Izdevumu atšifrējums Nr. 49_</t>
  </si>
  <si>
    <t>Izdevumu atšifrējums Nr. 51</t>
  </si>
  <si>
    <t>Izdevumu atšifrējums Nr. 65</t>
  </si>
  <si>
    <t xml:space="preserve">VSIA "Latvijas Koncerti" </t>
  </si>
  <si>
    <t xml:space="preserve">Kultūras ministrija </t>
  </si>
  <si>
    <t>Baltijas mūzikas festivāls Zviedrijā ar Latvijas profesionālo mūziķu piedalīšanos</t>
  </si>
  <si>
    <t xml:space="preserve">Avio biļetes </t>
  </si>
  <si>
    <t xml:space="preserve">40 avio biļetes </t>
  </si>
  <si>
    <t xml:space="preserve">Avio biļetes čelliem </t>
  </si>
  <si>
    <t xml:space="preserve">4 avio biļetes </t>
  </si>
  <si>
    <t xml:space="preserve">Solistes starptautiskais lidojums </t>
  </si>
  <si>
    <t>Avio biļete māksliniekam</t>
  </si>
  <si>
    <t xml:space="preserve">Sauszemes transporta izmaksas instrumentu pārvadāšanai </t>
  </si>
  <si>
    <t xml:space="preserve">kravas transports </t>
  </si>
  <si>
    <t xml:space="preserve">Orķestra transfērs Zviedrijā </t>
  </si>
  <si>
    <t xml:space="preserve">1 autobuss </t>
  </si>
  <si>
    <t xml:space="preserve">Dienas naudas Zviedrijā </t>
  </si>
  <si>
    <t>40 pers x 6 dienas</t>
  </si>
  <si>
    <t>Ceļojuma apdrošināšana</t>
  </si>
  <si>
    <t>40 personas</t>
  </si>
  <si>
    <t>Atlīdzība māksliniekiem (2)</t>
  </si>
  <si>
    <t xml:space="preserve">5 koncerti </t>
  </si>
  <si>
    <t xml:space="preserve">Papildus mūziķu honorārs </t>
  </si>
  <si>
    <t>5 koncerti x 2 pers</t>
  </si>
  <si>
    <t xml:space="preserve">Izmitināšana viesnīcā </t>
  </si>
  <si>
    <t>41 pers x 5 naktis</t>
  </si>
  <si>
    <t>8_</t>
  </si>
  <si>
    <t>VSIA "Latvijas Koncerti"</t>
  </si>
  <si>
    <r>
      <t xml:space="preserve">Piezīmes </t>
    </r>
    <r>
      <rPr>
        <sz val="12"/>
        <color indexed="8"/>
        <rFont val="Times New Roman"/>
        <family val="1"/>
      </rPr>
      <t>(ja valsts budžeta iestāde, tad jānorāda EKK)</t>
    </r>
  </si>
  <si>
    <t>Viesnīca un vietējais transports</t>
  </si>
  <si>
    <t>viesnīca un transports</t>
  </si>
  <si>
    <t>dienas naudas 13 dienas x 14 pers.x 40 eur</t>
  </si>
  <si>
    <t>dienas naudas 10 dienas x 12 pers.x 40 eur</t>
  </si>
  <si>
    <t>26 personas (Rīga -Ņujorka-Toronto-Rīga)</t>
  </si>
  <si>
    <t>26 personas (Toronto-Durham/Raleigh)</t>
  </si>
  <si>
    <t>26 personas (Ņujorka) 3 naktis</t>
  </si>
  <si>
    <t>26 personas (Toronto) 1 nakts</t>
  </si>
  <si>
    <t xml:space="preserve">26 pers.x 190 eur </t>
  </si>
  <si>
    <t>"Neoarktika", Londona,  Lielbritānija</t>
  </si>
  <si>
    <t>5 dienas x 19 pers.x 63 eur</t>
  </si>
  <si>
    <t>3 dienas x 2 pers.x 63 eur</t>
  </si>
  <si>
    <t xml:space="preserve">21 persona </t>
  </si>
  <si>
    <t>21 persona x 451 eur</t>
  </si>
  <si>
    <t>1 pers.x 4 naktis, 2 pers.x 2  naktis x 210 eur</t>
  </si>
  <si>
    <t>Projekts "P.Vasks. Gadalaiki"</t>
  </si>
  <si>
    <t>honorārs (IIN iekļauts)</t>
  </si>
  <si>
    <t>Projekts "Neredzama iedarbība"</t>
  </si>
  <si>
    <t>Lielbritānijas dejotāji</t>
  </si>
  <si>
    <t>Latvijas dejotāji</t>
  </si>
  <si>
    <t>Komponistu jaundarbi</t>
  </si>
  <si>
    <t>Viesnīca māksliniekiem</t>
  </si>
  <si>
    <t>6 pers. x 2 naktis x 210 EUR (IIN iekļauts)</t>
  </si>
  <si>
    <t>Avio biļetes māksliniekiem</t>
  </si>
  <si>
    <t>6 pers. x 300 EUR</t>
  </si>
  <si>
    <t>Tērpu noma</t>
  </si>
  <si>
    <t>tērpi (PVN iekļauts)</t>
  </si>
  <si>
    <t>gaismas (PVN iekļauts)</t>
  </si>
  <si>
    <t>apskaņošana (PVN iekļauts)</t>
  </si>
  <si>
    <t>Kameras, projektora, ekrāna noma</t>
  </si>
  <si>
    <t>scenogrāfija (PVN iekļauts)</t>
  </si>
  <si>
    <t>5 pers. x 5 dienas x 63 EUR</t>
  </si>
  <si>
    <t>5 pers. x 4 naktis x 150 EUR</t>
  </si>
  <si>
    <t>5 pers. x 5 dienas x 1,2 EUR</t>
  </si>
  <si>
    <r>
      <rPr>
        <b/>
        <i/>
        <sz val="12"/>
        <color indexed="8"/>
        <rFont val="Times New Roman"/>
        <family val="1"/>
      </rPr>
      <t xml:space="preserve">Rothko In Jazz </t>
    </r>
    <r>
      <rPr>
        <i/>
        <sz val="12"/>
        <color indexed="8"/>
        <rFont val="Times New Roman"/>
        <family val="1"/>
      </rPr>
      <t>Londona, New York, Beļģija</t>
    </r>
  </si>
  <si>
    <r>
      <t xml:space="preserve">Piezīmes                                                                </t>
    </r>
    <r>
      <rPr>
        <sz val="12"/>
        <color indexed="8"/>
        <rFont val="Times New Roman"/>
        <family val="1"/>
      </rPr>
      <t>(ja valsts budžeta iestāde, tad jānorāda EKK)</t>
    </r>
  </si>
  <si>
    <t>Atlīdzība māksliniekiem (6)</t>
  </si>
  <si>
    <t xml:space="preserve">Aviobiļetes (6) </t>
  </si>
  <si>
    <t>viesnīca Londonā</t>
  </si>
  <si>
    <t>Brisele</t>
  </si>
  <si>
    <t>Tehniskie izdevumi (biļetes)</t>
  </si>
  <si>
    <t>Barišņikova centrs</t>
  </si>
  <si>
    <t>Londona</t>
  </si>
  <si>
    <r>
      <t>Baltijas valstu nacionālo mākslas muzeju kopizstāde “Simbolisms Baltijas valstu mākslā” 2018. gadā Orsē muzejā (</t>
    </r>
    <r>
      <rPr>
        <b/>
        <i/>
        <sz val="12"/>
        <color theme="1"/>
        <rFont val="Times New Roman"/>
        <family val="1"/>
        <charset val="186"/>
      </rPr>
      <t>Musée d'Orsay</t>
    </r>
    <r>
      <rPr>
        <b/>
        <sz val="12"/>
        <color theme="1"/>
        <rFont val="Times New Roman"/>
        <family val="1"/>
        <charset val="186"/>
      </rPr>
      <t>) Parīzē, Francijā</t>
    </r>
  </si>
  <si>
    <t>Izstādes kuratora darbs: koncepcijas izstrāde un īstenošanas uzraudzība visā projekta norises gaitā</t>
  </si>
  <si>
    <t>Autordarbs</t>
  </si>
  <si>
    <t>Izstādes kataloga sagatavošana: sastādīšana, teksti, rediģēšana</t>
  </si>
  <si>
    <t>Izstādes kataloga sagatavošana: Baltijas sadaļas teksti, bibliogrāfijas, mākslas darbu apraksti, vizuālā materiāla atlase u.c.</t>
  </si>
  <si>
    <t>Pakalpojumu komplekts</t>
  </si>
  <si>
    <t>Apdrošin. polise</t>
  </si>
  <si>
    <t>Mākslas darbu transportēšana (Rīga-Parīze-Rīga) un kastu nodrošināšana</t>
  </si>
  <si>
    <t>Izstādes un tās pavadošās programmas publicitātes, reklāmas un reprezentācijas pasākumu nodrošināšana Latvijā un Francijā</t>
  </si>
  <si>
    <t>Komandējumu izdevumi (transports, naktsmītnes, dienas nauda, apdrošināšana kurjeriem, restauratoriem, darba grupai u.c. projekta dalībniekiem) izstādes un tās pavadošās programmas sagatavošanai un nodrošināšanai projekta norises gaitā</t>
  </si>
  <si>
    <t>Komandējumivismaz 20 personām</t>
  </si>
  <si>
    <t>Piemaksa par starptautiska projekta vadīšanu</t>
  </si>
  <si>
    <t>Izstādi pavadošās zinātniskās konferences dokumentējošās publikācijas sastādīšana</t>
  </si>
  <si>
    <t>Autordarbu komplekts</t>
  </si>
  <si>
    <t>Izstādi pavadošās zinātniskās konferences dokumentējošās publikācijas sagatavošana, izdošana, druka</t>
  </si>
  <si>
    <t>Mākslas darbu fotografēšana izstādes kataloga un publicitātes materiālu vajadzībām</t>
  </si>
  <si>
    <t>Mākslas darbu sagatavošana eksponēšanai (restaurācijas, konservācijas, rāmēšana u.tml. materiāli un nodrošinājums)</t>
  </si>
  <si>
    <t>Sagatavoti mākslas darbi</t>
  </si>
  <si>
    <t>Tulkojumi organizatoriskajām un publicitātes vajadzībām izstādes un tās pavadošās programmas nodrošināšanai projekta norises gaitā</t>
  </si>
  <si>
    <t>LATVIJAS DALĪBA LONDONAS DIZAINA BIENNĀLĒ 2018
Londonas grāmatu tirgus 2018. gada kultūras programmas ietvaros</t>
  </si>
  <si>
    <t>Latvijas ekspozīcijas LDB 2018 idejas koncepcijas izveide un tehniskā projekta izstrāde</t>
  </si>
  <si>
    <t>Oficiālie dalības maksājumi LDB 2018</t>
  </si>
  <si>
    <t>maksājumu komplekts</t>
  </si>
  <si>
    <t>Latvijas ekspozīcijas LDB 2018 tekstu tulkojumi un redakcija</t>
  </si>
  <si>
    <t>tekstu komplekts</t>
  </si>
  <si>
    <t>Latvijas ekspozīcijas LDB 2018 grafiskās identitātes izstrāde</t>
  </si>
  <si>
    <t>skiču komplekts</t>
  </si>
  <si>
    <t>Latvijas ekspozīcijas LDB 2018 informatīvo aktivitāšu projekta izstrāde</t>
  </si>
  <si>
    <t>Latvijas ekspozīcijas LDB 2018 tehniskā realizācija, transports un organizācija</t>
  </si>
  <si>
    <t>pakalpojumu komplekts</t>
  </si>
  <si>
    <t>Trīs Baltijas valstu 20.-30. gadu grāmatniecības un kartogrāfijas priekšizpēte un ekspozīcijas zinātniskās koncepcijas izstrāde, t.sk. komandējumi</t>
  </si>
  <si>
    <t>koncepcija</t>
  </si>
  <si>
    <t>Izstādes objektu deponēšana, transportēšana, uzbūve, pavadošo pasākumu tehniskais, satura un komunikācijas nodrošinājums, kataloga izstrāde</t>
  </si>
  <si>
    <t>Izstādes un izglītojošās programmas koncepcija, norise, pavadošie pasākumi</t>
  </si>
  <si>
    <t>Projekta satura un administratīvā vadība, satura izstrāde un komunikācija</t>
  </si>
  <si>
    <t>Projekta administratīvā un satura vadība</t>
  </si>
  <si>
    <t>Satura izstrāde - izstādes kurators, kuratora asistents, zinātniskie konsultanti, eksperti, lektori, izglītojošā programma, darbnīcu vadītāji, kataloga un izstādes tekstu izstrāde, adaptācija,  rediģēšana, korektūra, redaktūra, tulkošana un materiāli utml.</t>
  </si>
  <si>
    <t>Izstādes un kataloga izstrādāts saturs</t>
  </si>
  <si>
    <t>Izstādes grafiskais un dizaina risinājums, scenogrāfija, multimediji</t>
  </si>
  <si>
    <t>grafiskais, dizaina, multimediju risinājums</t>
  </si>
  <si>
    <t>Izstādes tehniskais nodrošinājums</t>
  </si>
  <si>
    <t xml:space="preserve">Izstādes objektu deponēšana, transports, apdrošināšana, izveide, tehniskais nodrošinājums, (interaktīvo elementu izstrāde, tehnikas iegāde, īre utt.) un uzbūve </t>
  </si>
  <si>
    <r>
      <t xml:space="preserve">Atlīdzība komponistam </t>
    </r>
    <r>
      <rPr>
        <sz val="12"/>
        <color rgb="FFFF0000"/>
        <rFont val="Times New Roman"/>
        <family val="1"/>
        <charset val="186"/>
      </rPr>
      <t>**</t>
    </r>
  </si>
  <si>
    <r>
      <t xml:space="preserve">Komandējuma dienas naudas orķestra mūziķiem un administrācijai (9 dienas x 40,00 eur/dienā x 57 personas) </t>
    </r>
    <r>
      <rPr>
        <sz val="12"/>
        <color rgb="FFFF0000"/>
        <rFont val="Times New Roman"/>
        <family val="1"/>
        <charset val="186"/>
      </rPr>
      <t>***</t>
    </r>
  </si>
  <si>
    <r>
      <t xml:space="preserve">Starptautiskā transporta izmaksas orķestra mūziķiem un administrācijai, kā arī mūzikas instrumentiem (57 personas un 8 mūzikas instrumenti x 720 eur) </t>
    </r>
    <r>
      <rPr>
        <sz val="12"/>
        <color rgb="FFFF0000"/>
        <rFont val="Times New Roman"/>
        <family val="1"/>
        <charset val="186"/>
      </rPr>
      <t>***</t>
    </r>
  </si>
  <si>
    <t>Apdrošināšana orķestra mūziķiem, administrācijas pārstāvjiem (21,70eur x 57 personas)</t>
  </si>
  <si>
    <t>Vīzas orķestra mūziķiem un administrācijai (98eur x 57 personas)</t>
  </si>
  <si>
    <t>Transporta izmaksas Latvijā (Liepāja - lidosta "Viļņa"; lidosta "Viļņa" - Liepāja)</t>
  </si>
  <si>
    <t>Izdevumu atšifrējums Nr. 83</t>
  </si>
  <si>
    <t>Izrāžu materiālās izmaksas</t>
  </si>
  <si>
    <t>Izdevumu atšifrējums Nr. 85</t>
  </si>
  <si>
    <t>Izdevumu atšifrējums Nr. 98-103</t>
  </si>
  <si>
    <t>Izdevumu atšifrējums Nr. 97</t>
  </si>
  <si>
    <t>Latvijas valsts simtgades atzīmēšana Londonas grāmatu tirgus 2018. gada kultūras programmas ietvaros Apvienotajā Karalistē: vizuālā māksla ar papildprogrammu 2017. un 2018. gadā.</t>
  </si>
  <si>
    <t>Izdevumu atšifrējums Nr. 52-56</t>
  </si>
  <si>
    <t>mākslinieciskais vadītājs</t>
  </si>
  <si>
    <t>scenogrāfs/videomākslinieks</t>
  </si>
  <si>
    <t>tautas mūzikas instrumentu grupa</t>
  </si>
  <si>
    <t>Soliste</t>
  </si>
  <si>
    <t>Vokālinstrumentālā skaņdarba "Baltijas dziesmas.Lūgšana jūrai" pasaules pirmatskaņojums Rīgā 09.12.2017</t>
  </si>
  <si>
    <t xml:space="preserve">Multimediāla projekta "Vulkānu simfonija" pasaules pirmatskaņojums Cēsīs, 10.03.2018 </t>
  </si>
  <si>
    <r>
      <t>S</t>
    </r>
    <r>
      <rPr>
        <b/>
        <sz val="12"/>
        <color theme="1"/>
        <rFont val="Times New Roman"/>
        <family val="1"/>
        <charset val="186"/>
      </rPr>
      <t>imfoniskās mūzikas jaundarba pasūtīšana</t>
    </r>
  </si>
  <si>
    <t>Koncerta obojai un orķestrim pasaules pirmatskaņojums Rīgā 05.10.2018</t>
  </si>
  <si>
    <t>Honorārs komponistam</t>
  </si>
  <si>
    <r>
      <t xml:space="preserve">Multimediāla jaundarba koka pūšamo instrumenu ansamblim </t>
    </r>
    <r>
      <rPr>
        <b/>
        <sz val="12"/>
        <color theme="1"/>
        <rFont val="Times New Roman"/>
        <family val="1"/>
        <charset val="186"/>
      </rPr>
      <t xml:space="preserve">pirmatskaņojums Rīgā un Cēsīs 2019.gada 23.augustā </t>
    </r>
  </si>
  <si>
    <t xml:space="preserve">Solista viesnīcas izmaksas Rīgā </t>
  </si>
  <si>
    <t>Solista ceļa izdevumi</t>
  </si>
  <si>
    <t xml:space="preserve">Solista honorārs </t>
  </si>
  <si>
    <t xml:space="preserve">LNSO un VAK "Latvija" dienas nauda Cēsīs </t>
  </si>
  <si>
    <t xml:space="preserve">Diriģenta honorārs </t>
  </si>
  <si>
    <t xml:space="preserve">Solistes honorārs </t>
  </si>
  <si>
    <t>"Gaismas raksti" 4 koncerti, Latvijas Nacionālā bibliotēka</t>
  </si>
  <si>
    <t>I. Kalniņa operas "Spēlēju, dancoju" jauniestudējums</t>
  </si>
  <si>
    <t xml:space="preserve">Starptautisks teātra forums </t>
  </si>
  <si>
    <t>Kopienu teātra projekts "Šekspīrs satiek Blaumani"</t>
  </si>
  <si>
    <t>Darba devēja valsts soc.apdrošināšanas iemaksas, (tikai uzņēmuma līgumiem/darba līgumiem)</t>
  </si>
  <si>
    <t>Latviešu oriģinālbalets "Antonija#Silmačos"</t>
  </si>
  <si>
    <t xml:space="preserve">Latvijas Radio Bigbenda tūre ASV </t>
  </si>
  <si>
    <r>
      <rPr>
        <b/>
        <i/>
        <sz val="12"/>
        <color theme="1"/>
        <rFont val="Times New Roman"/>
        <family val="1"/>
        <charset val="186"/>
      </rPr>
      <t>Baltic Jazz Trio</t>
    </r>
    <r>
      <rPr>
        <i/>
        <sz val="12"/>
        <color theme="1"/>
        <rFont val="Times New Roman"/>
        <family val="1"/>
        <charset val="186"/>
      </rPr>
      <t xml:space="preserve"> Kanādas tūre </t>
    </r>
  </si>
  <si>
    <t>Latvijas valsts simtgades operas iestudējums bērniem</t>
  </si>
  <si>
    <t>Programmas mākslinieciskais vadītājs, koncertmeistars</t>
  </si>
  <si>
    <t>LNSO koncerti Eiropā: Francijā un Šveicē 2017. gadā un Francijā, Vācijā, Šveicē, Lietuvā, Slovākijā 2018. gadā</t>
  </si>
  <si>
    <t>VSIA "Latvijas koncerti" organizēts Baltijas mūzikas festivāls Berlīnē</t>
  </si>
  <si>
    <t>VSIA "Latvijas koncerti" organizēta Latvijas Radio kora turneja Amerikas Savienotajās Valstīs, Kanādā</t>
  </si>
  <si>
    <t>VSIA "Latvijas koncerti" organizētas divas deju izrādes</t>
  </si>
  <si>
    <t>Izstāde "Luters. Pagrieziens"  Strasbūrā un Rīgā</t>
  </si>
  <si>
    <t>Latvijas Nacionālās operas un baleta apmaiņas viesizrādes Tallinā</t>
  </si>
  <si>
    <t>Latvijas Nacionālās operas un baleta apmaiņas viesizrādes Viļņā</t>
  </si>
  <si>
    <t>Liepājas simfoniskais orķestra koncerttūre 2018.gadā Indijā</t>
  </si>
  <si>
    <t>Latvijas Kultūras akadēmijas un Eiropas teātra akadēmiju platformas (PLETA) projekts</t>
  </si>
  <si>
    <t>Latvijas dalība mākslas festivālā "Les Boreales" Kānā, Normandijā, Francijā 2018. Gada novembrī. Baltijas valstis goda viesu statusā.</t>
  </si>
  <si>
    <t>Baltijas valstu simtgades sadarbības projekti skatuves mākslas nozarē Latvijā, Igaunijā un Lietuvā.</t>
  </si>
  <si>
    <t>Latvijas valsts simtgades atzīmēšana Francijā un Beļģijā: vizuālā māksla, 2018.gadā.</t>
  </si>
  <si>
    <t>Latvijas valsts simtgades svinībām veltīta latviešu mūzikas prezentācija Ziemeļamerikā.</t>
  </si>
  <si>
    <t>Latvijas valsts simtgades kulminācijas programmas nodrošināšana, t.sk. radošie, tehniskie, drošības pasākumi, svētku noformējums, gaismas uzvedums, satiksmes regulēšanas un sabiedriskās kārtības nodrošināšana, t. sk.</t>
  </si>
  <si>
    <t>54.1.3.  koncerts "18.11" pie Brīvības pieminekļa</t>
  </si>
  <si>
    <t>54.1.2.  koncerts "Mīlestības vārdā. 18+"</t>
  </si>
  <si>
    <t>54.1.1. 18. novembra Latvijas daudzināšanas pasākumi reģionos un Rīgā</t>
  </si>
  <si>
    <t>Latvijas valsts simtgadei veltītu ozolu stādīšanas akcija "Apskauj Latviju" Latvijas pierobežas pašvaldībās un akcijas noslēguma pasākums Latvijas Nacionālajā bibliotēkā</t>
  </si>
  <si>
    <t>Koncerta režija</t>
  </si>
  <si>
    <t>KM, Rēzeknes novada pašvaldība, Madonas novada pašvaldība, Dundagas novada Kolkas pagasta pārvalde, Bauskas Kultūras centrs, Alsungas novada pašvaldība, Īpaši aizsargājamais kultūras piemineklis – Turaidas muzejrezervāts</t>
  </si>
  <si>
    <t>KM, Rēzeknes novada pašvaldība, Madonas novada pašvaldība, Dundagas novada Kolkas pagasta pārvalde, Bauskas Kultūras centrs, Alsungas novada pašvaldība Īpaši aizsargājamais kultūras piemineklis – Turaidas muzejrezervāts</t>
  </si>
  <si>
    <t>18. novembra rīta ieskandināšanas pasākums Rīgā un reģionos</t>
  </si>
  <si>
    <t>18. novembra rīta ieskandināšanas pasākums reģionos (transports, tehniskais nodrošinājums, mākslinieciskās un tehniskās izmaksas</t>
  </si>
  <si>
    <t>Rēzeknes novada pašvaldība</t>
  </si>
  <si>
    <t xml:space="preserve">1.2. </t>
  </si>
  <si>
    <t>Madonas novada pašvaldība</t>
  </si>
  <si>
    <t>Dundagas novada Kolkas pagasta pārvalde</t>
  </si>
  <si>
    <t>Īpaši aizsargājamais kultūras piemineklis – Turaidas muzejrezervāts</t>
  </si>
  <si>
    <t>Alsungas novada pašvaldība</t>
  </si>
  <si>
    <t>Bauskas Kultūras centrs</t>
  </si>
  <si>
    <t xml:space="preserve">2. </t>
  </si>
  <si>
    <t>18. novembra rīta ieskandināšanas pasākumi Rīgā</t>
  </si>
  <si>
    <t xml:space="preserve">2.1. </t>
  </si>
  <si>
    <t>Pasākums Dzegužkalnā</t>
  </si>
  <si>
    <t>Organizatoriskās un administratīvās izmaksas</t>
  </si>
  <si>
    <t>Transports u.c.</t>
  </si>
  <si>
    <t>PVN (21%)</t>
  </si>
  <si>
    <t>Pasākums Brīvības laukumā</t>
  </si>
  <si>
    <t>Tehniskais nodrošinājums (skaņa, gaisma)</t>
  </si>
  <si>
    <t>Radošās izmaksas</t>
  </si>
  <si>
    <t>Citas tehniskās izmaksas</t>
  </si>
  <si>
    <t>Svinīgais notikums pie Brīvības pieminekļa 2018. gada 18. novembrī</t>
  </si>
  <si>
    <t>Finansējums kopā:</t>
  </si>
  <si>
    <t>t.sk.</t>
  </si>
  <si>
    <t>2017.gada KM dotācija</t>
  </si>
  <si>
    <t>2018.gada KM dotācija</t>
  </si>
  <si>
    <t>Rīgas domes finansējums</t>
  </si>
  <si>
    <t>vienību skaits</t>
  </si>
  <si>
    <t>vienas vienības summa</t>
  </si>
  <si>
    <t>Summa KOPĀ</t>
  </si>
  <si>
    <t>11 mēneši</t>
  </si>
  <si>
    <t>muzikālais vadītājs</t>
  </si>
  <si>
    <t>1 mēnesis</t>
  </si>
  <si>
    <t>videomāksliniece</t>
  </si>
  <si>
    <t>videooperators</t>
  </si>
  <si>
    <t>scenārijs</t>
  </si>
  <si>
    <t>aranžējumi/instrumentālie</t>
  </si>
  <si>
    <t>10 gab.</t>
  </si>
  <si>
    <t>kordiriģenti/ 10 kori</t>
  </si>
  <si>
    <t>aranžējumi korim</t>
  </si>
  <si>
    <t>pūtēju orķestris</t>
  </si>
  <si>
    <t>50 dalībnieki</t>
  </si>
  <si>
    <t>Tautas instrumenti</t>
  </si>
  <si>
    <t>Mūziķi</t>
  </si>
  <si>
    <t>grupa 7 dalībnieki</t>
  </si>
  <si>
    <t>grupa 4 dalībnieki</t>
  </si>
  <si>
    <t>Scenogrāfa/mākslinieka asistents</t>
  </si>
  <si>
    <t>Režisora asistents</t>
  </si>
  <si>
    <t xml:space="preserve">Izpildproducenta asistents </t>
  </si>
  <si>
    <t>Asistenti-koordinatori UL</t>
  </si>
  <si>
    <t>Friziere/grimmētāja UL</t>
  </si>
  <si>
    <t>Grima māksliniece UL</t>
  </si>
  <si>
    <t>producents</t>
  </si>
  <si>
    <t>11 mēn</t>
  </si>
  <si>
    <t>izpildproducents</t>
  </si>
  <si>
    <t>11mēn</t>
  </si>
  <si>
    <t>finanses</t>
  </si>
  <si>
    <t>iepirkumi / asistents</t>
  </si>
  <si>
    <t>10 mēn</t>
  </si>
  <si>
    <t>Jurists</t>
  </si>
  <si>
    <t>2 mēneši</t>
  </si>
  <si>
    <t>Uzdevumu tāme</t>
  </si>
  <si>
    <t>Tehniskā tāme. T.sk.:</t>
  </si>
  <si>
    <t>kora podestūra</t>
  </si>
  <si>
    <t>gaismu iekares torņi</t>
  </si>
  <si>
    <t>torņu gaismu kompl.</t>
  </si>
  <si>
    <t>pavadošā sastāva skatuves konstrukcija</t>
  </si>
  <si>
    <t>prominenču podestūra</t>
  </si>
  <si>
    <t>gaismu sist.komutācija, transports un apkalpošana</t>
  </si>
  <si>
    <t>skaņu aparatūras noma</t>
  </si>
  <si>
    <t>skaņu tehnikas nodrošinājums dalībniekiem</t>
  </si>
  <si>
    <t>mikrofonu nodrošinājums korim</t>
  </si>
  <si>
    <t>mūzikas instrumentu noma/kompl</t>
  </si>
  <si>
    <t>skaņu tehnikas apkalpošana</t>
  </si>
  <si>
    <t>skaņu inženieris</t>
  </si>
  <si>
    <t>studija miksam</t>
  </si>
  <si>
    <t>filmēšana/kompl.</t>
  </si>
  <si>
    <t>podestūra filmēšanas grupai</t>
  </si>
  <si>
    <t>translācija diriģentiem/kompl</t>
  </si>
  <si>
    <t>LED ekrāni Brīvības laukumā</t>
  </si>
  <si>
    <t>retranslācijas ekrāni</t>
  </si>
  <si>
    <t>ekrānu uzstādīšana/apkalpošana</t>
  </si>
  <si>
    <t>ekrānu transports</t>
  </si>
  <si>
    <t>LED ekrānu iekares konstrukcija</t>
  </si>
  <si>
    <t>ģeneratoru noma/apkalpošana</t>
  </si>
  <si>
    <t>energo komutācijas nodrošinājums</t>
  </si>
  <si>
    <t>norobežojošā konstrukcija ap konstrukcijām</t>
  </si>
  <si>
    <t>pūļa kontroles barjera/kompl</t>
  </si>
  <si>
    <t>AKKA licence</t>
  </si>
  <si>
    <t xml:space="preserve">NMPD </t>
  </si>
  <si>
    <t>teritorijas sakopšana</t>
  </si>
  <si>
    <t>papildus atkritumu konteineri</t>
  </si>
  <si>
    <t>WC+ VIP WC /kompl</t>
  </si>
  <si>
    <t>apsardze/kompl</t>
  </si>
  <si>
    <t>tehniskā producēšana/viss periods</t>
  </si>
  <si>
    <t>Vizuālā identitāte</t>
  </si>
  <si>
    <t>Šalles</t>
  </si>
  <si>
    <t>630 gab.</t>
  </si>
  <si>
    <t>Lietusmēteļi</t>
  </si>
  <si>
    <t>650 gab.</t>
  </si>
  <si>
    <t>Šineļu noma</t>
  </si>
  <si>
    <t>4 gab.</t>
  </si>
  <si>
    <t>Nozīmītes</t>
  </si>
  <si>
    <t>100 gab.</t>
  </si>
  <si>
    <t>Karoga lenta</t>
  </si>
  <si>
    <t>60 m.</t>
  </si>
  <si>
    <t>Rekvizītu izgatavošana</t>
  </si>
  <si>
    <t>video materiāla veidošanas tehn.izmaksu tāme (t.sk.tehnikas īre - pacēlāji, droni u.c.)</t>
  </si>
  <si>
    <t>Drona filmēšana</t>
  </si>
  <si>
    <t>1 diena</t>
  </si>
  <si>
    <t>2.operators</t>
  </si>
  <si>
    <t>2 filmēšanas</t>
  </si>
  <si>
    <t>Video tehnikas noma</t>
  </si>
  <si>
    <t>1 filmēšana/lēcas</t>
  </si>
  <si>
    <t>Video mākslinieka asistents</t>
  </si>
  <si>
    <t>Telpu noma kopmēģinājumiem un pavadošās grupas mēģinājumiem</t>
  </si>
  <si>
    <t>Ķīpsala/telpu noma</t>
  </si>
  <si>
    <t>Opera/telpu noma</t>
  </si>
  <si>
    <t>RTU/telpu noma</t>
  </si>
  <si>
    <t>2 dienas</t>
  </si>
  <si>
    <t xml:space="preserve">Kancelejas </t>
  </si>
  <si>
    <t>Brošūras/nosu grāmatiņas</t>
  </si>
  <si>
    <t>Ūdens, tēja</t>
  </si>
  <si>
    <t>Ceļa un transporta izdevumu kompensācija pasākuma dalībniekiem</t>
  </si>
  <si>
    <t>Viesnīca/ 3 personas</t>
  </si>
  <si>
    <t>1 nakts</t>
  </si>
  <si>
    <t>Ceļa izdevumi</t>
  </si>
  <si>
    <t>Latvijas Nacionālā teātra tāme</t>
  </si>
  <si>
    <t>neto</t>
  </si>
  <si>
    <t xml:space="preserve"> Izdevumi koncerta "Mīlestības vārdā.18+" realizēšanai 2018.gada 19.novembrī</t>
  </si>
  <si>
    <t>Līguma priekšmets</t>
  </si>
  <si>
    <t>Neto</t>
  </si>
  <si>
    <t>Nodokļi</t>
  </si>
  <si>
    <t>Scenārija autors</t>
  </si>
  <si>
    <t>t.sk.veicamie pienākumi - Detalizēta koncerta scenārija izstrāde</t>
  </si>
  <si>
    <t>Skaņu režisors, audio materiālu producents</t>
  </si>
  <si>
    <t>t.sk.veicamie pienākumi - Skaņas režija un audio materiālu producēšana</t>
  </si>
  <si>
    <t>Mākslinieciskā vadītāja asistents, solo, taustiņinstrumenti, piebalss, elektronika</t>
  </si>
  <si>
    <t xml:space="preserve">t.sk.veicamie pienākumi - Muzikālās aranžijas un elektronisko risinājumu sagatavošana; Muzikālā materiāla sagatavošanas fāze (mēģinājumi); Muzikālais pavadījums, vokāls;Solists </t>
  </si>
  <si>
    <t>Vokālie aranžējumi</t>
  </si>
  <si>
    <t>t.sk.veicamie pienākumi - Vokālo aranžējumu sagatavošana; Solists</t>
  </si>
  <si>
    <t>t.sk.veicamie pienākumi - Koncerta režija</t>
  </si>
  <si>
    <t xml:space="preserve">Tērpu dizaina radīšana un tērpu izgatavošana </t>
  </si>
  <si>
    <t>Videografikas izveide</t>
  </si>
  <si>
    <t>t.sk.veicamie pienākumi - Koncerta video materiālu tehniskā izstrāde</t>
  </si>
  <si>
    <t>Basģitāra, piebalss</t>
  </si>
  <si>
    <t>t.sk.veicamie pienākumi - Muzikālā materiāla sagatavošanas fāze (mēģinājumi); Muzikālais pavadījums, vokāls</t>
  </si>
  <si>
    <t xml:space="preserve">Sitaminstrumenti, elektronika </t>
  </si>
  <si>
    <t>t.sk.veicamie pienākumi - Muzikālā materiāla sagatavošanas fāze  (mēģinājumi); Muzikālais pavadījums, elektronika</t>
  </si>
  <si>
    <t>Elektriskā ģitāra elektronika, piebalss</t>
  </si>
  <si>
    <t>t.sk.veicamie pienākumi - Muzikālā materiāla sagatavošanas fāze  (mēģinājumi); Muzikālais pavadījums, vokāls</t>
  </si>
  <si>
    <t>Elektriskā ģitāra</t>
  </si>
  <si>
    <t xml:space="preserve">t.sk.veicamie pienākumi - Muzikālās aranžijas; Muzikālā materiāla sagatavošanas fāze (mēģinājumi); Muzikālais pavadījums; Solists </t>
  </si>
  <si>
    <t>soliste</t>
  </si>
  <si>
    <t>Aranžiju izveide pūšaminstrumentu sastāvam un izpildījums (pūšaminstrumenti, piebalss)</t>
  </si>
  <si>
    <t xml:space="preserve">t.sk.veicamie pienākumi - Pūtēju instrumentu sastāva aranžējumu sagatavošana; Muzikālais pavadījums </t>
  </si>
  <si>
    <t>Pūšaminstrumenti, piebalss</t>
  </si>
  <si>
    <t>Māksliniecikās daļas izpildproducents</t>
  </si>
  <si>
    <t>t.sk.veicamie pienākumi - Projekta vadība, mēģinājumu veidošana un pārraudzība; Mēģinājumu procesu vadība; koncepcijas izstrāde</t>
  </si>
  <si>
    <t>Aranžijas, taustiņinstrumenti, solo, elektronika, solo</t>
  </si>
  <si>
    <t>t.sk.veicamie pienākumi - Koncerta mākslinieciskā vadība un mūzikālās daļas režija; Muzikālās aranžijas; Muzikālā materiāla sagatavošanas fāze (mēģinājumi); Muzikālais pavadījums, vokāls; solists</t>
  </si>
  <si>
    <t xml:space="preserve">videografiku saturiskā izstrāde un vizuālās identitātes izveide </t>
  </si>
  <si>
    <t>t.sk.veicamie pienākumi - Koncerta video satura izstrāde; Vizuālās identitātes izstrāde; Komunikācijas materiālu izstrāde</t>
  </si>
  <si>
    <t xml:space="preserve">Māklinieciskās izmaksas kopā: </t>
  </si>
  <si>
    <t>organizēšanas pakalpojums</t>
  </si>
  <si>
    <t>ierakstu studijas īre</t>
  </si>
  <si>
    <t>grimēšanas pakalpojumi</t>
  </si>
  <si>
    <t>Tehniskās izmaksas  kopā:</t>
  </si>
  <si>
    <t>skatuves skatuves un gaismas koncepciju tehnisko risinājumu izstrāde un koncepcijas uzraudzība</t>
  </si>
  <si>
    <t>iepirkuma eksperts</t>
  </si>
  <si>
    <t>eksperta pakalpojumi un konsultāciju sniegšana - dokumentācijas izstrādei iepirkuma vajadzībām</t>
  </si>
  <si>
    <t>koordinācija un virsuzraudzība</t>
  </si>
  <si>
    <t xml:space="preserve">Citi kopā: </t>
  </si>
  <si>
    <t xml:space="preserve">PAVISAM KOPĀ: </t>
  </si>
  <si>
    <t>bez nodokļiem</t>
  </si>
  <si>
    <t>nodokļi</t>
  </si>
  <si>
    <t>Biznesa informācijas centrs "Magnetic Latvia" starptautiskajā lidostā "Rīga" izbūve, iekārtojuma izgatavošana un uzstādīšana</t>
  </si>
  <si>
    <t>2000; 5000</t>
  </si>
  <si>
    <t>video sižetu sērija</t>
  </si>
  <si>
    <t>Biznesa informācijas centrs "Magnetic Latvia" laukuma īre un darbības nodrošināšana, prezentācijas materiāli</t>
  </si>
  <si>
    <t>1000; 2000</t>
  </si>
  <si>
    <t>Starptautisks uzņēmējdarbības forums "Atklāj jaunas biznesa iespējas" 2018. gada 20.–21. jūnijā</t>
  </si>
  <si>
    <t>forums</t>
  </si>
  <si>
    <t>2000, 5000</t>
  </si>
  <si>
    <t>"Latvija 100" vietējā tūrisma veicināšanas kampaņas izstrāde un realizācija</t>
  </si>
  <si>
    <t xml:space="preserve">Kultūras ministrijā iesniegta aktualizētā tāme 14.12.2018. </t>
  </si>
  <si>
    <t>Latvijas Nacionālā teātra tāme pasākumam "Svinīgais notikums pie Brīvības pieminekļa 2018. gada 18. novembrī"</t>
  </si>
  <si>
    <t>Summa ar nodokļiem KOPĀ</t>
  </si>
  <si>
    <t xml:space="preserve">Telpu noma kopmēģinājumiem un pavadošās grupas mēģinājumiem: </t>
  </si>
  <si>
    <t>video materiāla veidošanas tehnisko izmaksu tāme (t.sk.tehnikas īre - pacēlāji, droni u.c.):</t>
  </si>
  <si>
    <t>2.operators vai divi operatori?</t>
  </si>
  <si>
    <t>Vizuālā identitāte:</t>
  </si>
  <si>
    <t xml:space="preserve">Tehniskais nodrošinājums: </t>
  </si>
  <si>
    <t>Tehniskā tāme. T.sk.</t>
  </si>
  <si>
    <t>Organizatoriskās izmaksas:</t>
  </si>
  <si>
    <t>Ceļa un transporta izdevumu kompensācija pasākuma dalībniekiem:</t>
  </si>
  <si>
    <t>reāli</t>
  </si>
  <si>
    <t>Māras Zālītes oriģināllugas iestudējums par Eduardu Smiļģi, kas veltīts Dailes teātra 100 gadu jubilejai</t>
  </si>
  <si>
    <t>Darbs ar lugas autoru 2019. gads. Darbs pie izrādes maketa, kostīmiem, mūzikas un horeogrāfijas 2020. gada aprīlis - jūnijs. Izrādes iestudēšanas process 2020. gada augusts-septembris. Atlīdzības apjoms aprēķināts balstoties uz Dailes teātra Lielās skatuves režijas izmaksām laika periodā 2015.-2018. gadā, kas atbilst līdzīgu darbu radīšanai Latvijas teātros.</t>
  </si>
  <si>
    <t>Darbs pie izrādes kostīmu skiču veidošanas 2020. gada aprīlis - jūnijs. Izrādes kostīmu realizēšana Dailes teātrī 2020. gada augusts- septembris. Atlīdzības apjoms aprēķināts balstoties uz Dailes teātra Lielās skatuves scenogrāfijas autoru izmaksām laika periodā 2015.-2018. gados un atbilst līdzīga apjoma scenogrāfijas darbu radīšanas izmaksām Latvijas teātros.</t>
  </si>
  <si>
    <t>Darbs pie izrādes scenogrāfijas veidošanas 2020. gada aprīlis - jūnijs. Scenogrāfijas realizēšana Dailes teātrī 2020. gada augusts- septembris. Atlīdzības apjoms aprēķināts balstoties uz Dailes teātra Lielās skatuves scenogrāfijas autoru izmaksām laika periodā 2015.-2018. gados un atbilst līdzīga apjoma kostīmu radīšanas izmaksām Latvijas teātros.</t>
  </si>
  <si>
    <t>Darbs ar izrādes režisoru pie horeogrāfijas koncepcijas radīšanas 2020. gada aprīlis - jūnijs. Darbs pie izrādes horeogrāfijas 2020. gada augusts - septembris. Atlīdzības apjoms balstīts uz Dailes teātra Lielās skatuves horeogrāfijas izmaksām laika periodā 2015. - 2018. gados un atbilst līdzīga apjoma horeogrāfijas veidošanai Latvijas teātros.</t>
  </si>
  <si>
    <t>Darbs pie izrādes muzikālās partitūras radīšanas 2020. gada janvāris - aprīlis. Darbs ar mūzikas ieraksta radīšanu 2020. gada maijs-jūnijs. Darbs ar režisoru pie nepieciešamajām izrādes mūzikas korekcijām 2020. gada augusts-septembris. Atlīdzības apjoms balstīts uz līdzīgu izrādes muzikālā noformējumu radīšanu Dailes teātrī laika posmā 2015.-2018. gadam un atbilst līdzīga apjoma muzikālo partitūru veidošanai Latvijas teātros.</t>
  </si>
  <si>
    <t>Lugas autore</t>
  </si>
  <si>
    <t>Darbs pie biogrāfiskā materiāla apkopošanas un izpētes un lugas radīšana 2019. gads. Darbs ar izrādes režisoru pie nepieciešamajām korekcijām 2020. gada aprīlis - jūnijs un augusts - septembris. Darba atlīdzības apjoms balstīts uz 2015.-2018. gadu oriģināldramaturģijas radīšanas izmaksām Dailes teātrī un atbilst līdzīgu darbu izmaksām Latvijas teātros.</t>
  </si>
  <si>
    <t>Materiālu izmaksas balstītas uz līdzīga apjoma Lielās zāles iestudējumiem Dailes teātrī pēdējo trīs gadu periodā.</t>
  </si>
  <si>
    <t>Latvijas Nacionālās bibliotēkas ceļojošā izstāde "Baltijas grāmata 1918–1940" sadarbībā ar Igaunijas un Lietuvas nacionālajām bibliotēkām Tallinā, Rīgā, Viļņā</t>
  </si>
  <si>
    <t>1000, 2000</t>
  </si>
  <si>
    <t xml:space="preserve">1000 eiro 3273
2000 eiro 1931
</t>
  </si>
  <si>
    <t>Izstādes objektu transportēšana</t>
  </si>
  <si>
    <t>Izstādes konstrukcijas - modulārā sistēma</t>
  </si>
  <si>
    <t>Izstādes uzbūve</t>
  </si>
  <si>
    <t>Izstādes autoruzraudzība</t>
  </si>
  <si>
    <t>Izstādes pavadošo pasākumu tehniskais, satura un komunikācijas nodrošinājums (suvenīri)</t>
  </si>
  <si>
    <t>Kataloga izstrāde</t>
  </si>
  <si>
    <t xml:space="preserve">1000 eiro 727
2000 eiro 17300
</t>
  </si>
  <si>
    <t>Izstādes un izglītojošās programmas koncepcija</t>
  </si>
  <si>
    <t>Izstādes un izglītojošās programmas norises - konferences dalībnieku ceļa un viesnīcas izdevumi</t>
  </si>
  <si>
    <t>Izstādes un izglītojošās programmas norises - konferences nodrošināšana (tulkošana, ēdināšana, konferences atklāšana un vadīšana, izdales materiāli)</t>
  </si>
  <si>
    <t>Izstādes un izglītojošās programmas pavadošie pasākumi (projekta noslēguma pieņemšana)</t>
  </si>
  <si>
    <t>Izdevumu atšifrējums Nr. 84</t>
  </si>
  <si>
    <t>J.Vītola Latvijas Mūzikas akadēmija, Lietuvas mūzikas un teātra akadēmija, Igaunijas mūzikas un teātra akadēmija</t>
  </si>
  <si>
    <t>Baltijas valstu mūzikas akadēmiju studentu simfoniskā orķestra koncerti 2018. un 2019. gadā Latvijas, Lietuvas, Igaunijas, Polijas, Vācijas, Somijas un Krievijas pilsētās Baltijas valstu simtgades atzīmēšanai</t>
  </si>
  <si>
    <t xml:space="preserve">Transporta izmaksas </t>
  </si>
  <si>
    <t>2262/2122</t>
  </si>
  <si>
    <r>
      <t xml:space="preserve">2018 </t>
    </r>
    <r>
      <rPr>
        <sz val="12"/>
        <color theme="1"/>
        <rFont val="Times New Roman"/>
        <family val="1"/>
        <charset val="186"/>
      </rPr>
      <t>dalībnieku nokļūšana uz grupu darbiem Tartu, lielo instrumentu pārvadājumi, satiksmes autobusu un avio biļetes, turnejas autobusa un kravas transporta īre maršrutam Tartu - Tallina - Cēsis - Rēzekne - Viļņa - Kauņa - Gdaņska - Berlīne - Viļņa - Rīga - Tartu - Tallina</t>
    </r>
  </si>
  <si>
    <r>
      <rPr>
        <b/>
        <sz val="12"/>
        <color theme="1"/>
        <rFont val="Times New Roman"/>
        <family val="1"/>
        <charset val="186"/>
      </rPr>
      <t>2019</t>
    </r>
    <r>
      <rPr>
        <sz val="12"/>
        <color theme="1"/>
        <rFont val="Times New Roman"/>
        <family val="1"/>
        <charset val="186"/>
      </rPr>
      <t xml:space="preserve"> dalībnieku nokļūšana uz grupu darbiem Rīgā, satiksmes autobusu un aviobiļetes mūziķu un lielo instrumentu pārvadāšanai, turnejas autobusa un kravas transporta īre, prāmja izmaksas mūziķiem un transporta vienībām maršrutā Rīga - Viļņa - Tallina - Helsinki - Sanktpēterburga - Tallina - Rīga - Viļņa</t>
    </r>
  </si>
  <si>
    <r>
      <rPr>
        <b/>
        <sz val="12"/>
        <color theme="1"/>
        <rFont val="Times New Roman"/>
        <family val="1"/>
        <charset val="186"/>
      </rPr>
      <t>2018</t>
    </r>
    <r>
      <rPr>
        <sz val="12"/>
        <color theme="1"/>
        <rFont val="Times New Roman"/>
        <family val="1"/>
        <charset val="186"/>
      </rPr>
      <t xml:space="preserve"> Orķestra, pedagogu un diriģentu ēdināšana Tartu, Tallinā, Cēsīs, Rēzeknē, Viļņā, Kauņā, Gdaņskā, Berlīnē un ceļā</t>
    </r>
  </si>
  <si>
    <r>
      <rPr>
        <b/>
        <sz val="12"/>
        <color theme="1"/>
        <rFont val="Times New Roman"/>
        <family val="1"/>
        <charset val="186"/>
      </rPr>
      <t>2019</t>
    </r>
    <r>
      <rPr>
        <sz val="12"/>
        <color theme="1"/>
        <rFont val="Times New Roman"/>
        <family val="1"/>
        <charset val="186"/>
      </rPr>
      <t xml:space="preserve"> Orķestra, pedagogu, solistu un diriģentu ēdināšana Viļņā, Tallinā, Rīgā, Helsinkos, Sanktpēterburgā un ceļā</t>
    </r>
  </si>
  <si>
    <t>Viesnīcu izmaksas</t>
  </si>
  <si>
    <r>
      <rPr>
        <b/>
        <sz val="12"/>
        <color theme="1"/>
        <rFont val="Times New Roman"/>
        <family val="1"/>
        <charset val="186"/>
      </rPr>
      <t xml:space="preserve">2018 </t>
    </r>
    <r>
      <rPr>
        <sz val="12"/>
        <color theme="1"/>
        <rFont val="Times New Roman"/>
        <family val="1"/>
        <charset val="186"/>
      </rPr>
      <t>Naktsmītnes orķestrim, diriģentiem, pedagogiem Tartu, Cēsīs, Rēzeknē, Viļņā, Kauņā, Berlīnē, Gdaņskā</t>
    </r>
  </si>
  <si>
    <r>
      <rPr>
        <b/>
        <sz val="12"/>
        <color theme="1"/>
        <rFont val="Times New Roman"/>
        <family val="1"/>
        <charset val="186"/>
      </rPr>
      <t>2019</t>
    </r>
    <r>
      <rPr>
        <sz val="12"/>
        <color theme="1"/>
        <rFont val="Times New Roman"/>
        <family val="1"/>
        <charset val="186"/>
      </rPr>
      <t xml:space="preserve"> Naktsmītnes orķestrim, solistiem, diriģentiem, pedagogiem Rīgā, Viļņā, Tallinā, Helsinkos, Sanktpēterburgā</t>
    </r>
  </si>
  <si>
    <t>Koncertzāļu īres un norises vietas izdevumi (t.sk. arī papildus gaismu aprīkojuma īre un apkalpošana u.c.)</t>
  </si>
  <si>
    <r>
      <t xml:space="preserve">2018 </t>
    </r>
    <r>
      <rPr>
        <i/>
        <sz val="12"/>
        <color theme="1"/>
        <rFont val="Times New Roman"/>
        <family val="1"/>
        <charset val="186"/>
      </rPr>
      <t>Vanemuise</t>
    </r>
    <r>
      <rPr>
        <sz val="12"/>
        <color theme="1"/>
        <rFont val="Times New Roman"/>
        <family val="1"/>
        <charset val="186"/>
      </rPr>
      <t xml:space="preserve"> kcz Tartu, </t>
    </r>
    <r>
      <rPr>
        <i/>
        <sz val="12"/>
        <color theme="1"/>
        <rFont val="Times New Roman"/>
        <family val="1"/>
        <charset val="186"/>
      </rPr>
      <t>Estonia</t>
    </r>
    <r>
      <rPr>
        <sz val="12"/>
        <color theme="1"/>
        <rFont val="Times New Roman"/>
        <family val="1"/>
        <charset val="186"/>
      </rPr>
      <t xml:space="preserve"> Tallinā, Vidzemes kcz </t>
    </r>
    <r>
      <rPr>
        <i/>
        <sz val="12"/>
        <color theme="1"/>
        <rFont val="Times New Roman"/>
        <family val="1"/>
        <charset val="186"/>
      </rPr>
      <t>Cēsis</t>
    </r>
    <r>
      <rPr>
        <sz val="12"/>
        <color theme="1"/>
        <rFont val="Times New Roman"/>
        <family val="1"/>
        <charset val="186"/>
      </rPr>
      <t xml:space="preserve">, kcz </t>
    </r>
    <r>
      <rPr>
        <i/>
        <sz val="12"/>
        <color theme="1"/>
        <rFont val="Times New Roman"/>
        <family val="1"/>
        <charset val="186"/>
      </rPr>
      <t>Gors</t>
    </r>
    <r>
      <rPr>
        <sz val="12"/>
        <color theme="1"/>
        <rFont val="Times New Roman"/>
        <family val="1"/>
        <charset val="186"/>
      </rPr>
      <t xml:space="preserve"> Rēzeknē, Drāmas teātris Viļņā, Filharmonija Kauņā, Konservatorijas kcz Gdaņskā, kzc </t>
    </r>
    <r>
      <rPr>
        <i/>
        <sz val="12"/>
        <color theme="1"/>
        <rFont val="Times New Roman"/>
        <family val="1"/>
        <charset val="186"/>
      </rPr>
      <t>UdK Berlin</t>
    </r>
  </si>
  <si>
    <r>
      <t xml:space="preserve">2019 </t>
    </r>
    <r>
      <rPr>
        <sz val="12"/>
        <color theme="1"/>
        <rFont val="Times New Roman"/>
        <family val="1"/>
        <charset val="186"/>
      </rPr>
      <t>Rīga (tikai gaismu aprīkojuma īre un norišu (grupu darbu, mēģinājumu un koncerta) tehniskā apkalpošana), Viļņa, Tallina - jaunā koncertzāle, Helsinki (Helsinki Music Centre), Sanktpēterburgas filharmonija, Jāņa baznīca</t>
    </r>
  </si>
  <si>
    <t>Nošu materiāla sagatavošana, izmantošanas izmaksas (īre, rediģēšana, sagatavošana)</t>
  </si>
  <si>
    <r>
      <t xml:space="preserve">2018 </t>
    </r>
    <r>
      <rPr>
        <sz val="12"/>
        <color theme="1"/>
        <rFont val="Times New Roman"/>
        <family val="1"/>
        <charset val="186"/>
      </rPr>
      <t>Vasks, Pērts, Čurļonis - īre, klasikas skaņdarbu sagatavošana utt.</t>
    </r>
  </si>
  <si>
    <r>
      <t xml:space="preserve">2019 </t>
    </r>
    <r>
      <rPr>
        <sz val="12"/>
        <color theme="1"/>
        <rFont val="Times New Roman"/>
        <family val="1"/>
        <charset val="186"/>
      </rPr>
      <t>Plakidis, Tīrs, Janulīte, Kutavičius - īre, klasikas skaņdarbu sagatavošana utt.</t>
    </r>
  </si>
  <si>
    <t>Komunikācijas un marketinga izdevumi</t>
  </si>
  <si>
    <t>2239 / 1150 / 2311</t>
  </si>
  <si>
    <r>
      <t xml:space="preserve">2018 </t>
    </r>
    <r>
      <rPr>
        <sz val="12"/>
        <color theme="1"/>
        <rFont val="Times New Roman"/>
        <family val="1"/>
        <charset val="186"/>
      </rPr>
      <t>projekta publicitāte 8 koncertiem - Baltijas valstīs, Gdaņskā un Berlīnē</t>
    </r>
  </si>
  <si>
    <r>
      <t xml:space="preserve">2019 </t>
    </r>
    <r>
      <rPr>
        <sz val="12"/>
        <color theme="1"/>
        <rFont val="Times New Roman"/>
        <family val="1"/>
        <charset val="186"/>
      </rPr>
      <t>projekta publicitāte 6 koncertiem Baltijas valstīs, Helsinkos un Sanktpēterburgā</t>
    </r>
  </si>
  <si>
    <t>Tajā skaitā Rīgas koncerta reklāma medijos (vides reklāma, drukātā prese, afišas kultūras un izglītības iestādēs un pilsētvidē, radio reklāma, reklāma sociālajos tīklos, reklāmas izgatavošana, reklāmas tekstu un preses informācijas tulkojumi svešvalodā, fotogrāfs u.c.) Provizoriski EUR 3200</t>
  </si>
  <si>
    <t>Atlīdzība marketinga speciālistam EUR 1200</t>
  </si>
  <si>
    <t xml:space="preserve">Reklāma Viļņas koncertam (vides reklāma, drukātā prese, afišas kultūras un izglītības iestādēs un pilsētvidē, radio reklāma, reklāma sociālajos tīklos, reklāmas izgatavošana, reklāmas tekstu un preses informācijas tulkojumi svešvalodā, fotogrāfs u.c.), mārketinga speciālists. Indikatīvi EUR 2050 </t>
  </si>
  <si>
    <t xml:space="preserve">Reklāma Tallinas koncertam (vides reklāma, drukātā prese, afišas kultūras un izglītības iestādēs un pilsētvidē, radio reklāma, reklāma sociālajos tīklos, reklāmas izgatavošana, reklāmas tekstu un preses informācijas tulkojumi svešvalodā, fotogrāfs u.c.), mārketinga speciālists. Indikatīvi EUR 2050 </t>
  </si>
  <si>
    <t>Mūzikas instrumentu īre</t>
  </si>
  <si>
    <r>
      <t xml:space="preserve">2018 </t>
    </r>
    <r>
      <rPr>
        <sz val="12"/>
        <color theme="1"/>
        <rFont val="Times New Roman"/>
        <family val="1"/>
        <charset val="186"/>
      </rPr>
      <t>sagatavošanās procesam Tartu un koncertiem Baltijā, Gdaņskā un Berlīnē</t>
    </r>
  </si>
  <si>
    <r>
      <t xml:space="preserve">2019 </t>
    </r>
    <r>
      <rPr>
        <sz val="12"/>
        <color theme="1"/>
        <rFont val="Times New Roman"/>
        <family val="1"/>
        <charset val="186"/>
      </rPr>
      <t>sagatavošanās procesam Rīgā un koncertiem Baltijā, Helsinkos un Sanktpēterburgā</t>
    </r>
  </si>
  <si>
    <t>1150 / 2121 / 2122 / 2262 / 2239 / 1119</t>
  </si>
  <si>
    <r>
      <t>2018</t>
    </r>
    <r>
      <rPr>
        <sz val="12"/>
        <color theme="1"/>
        <rFont val="Times New Roman"/>
        <family val="1"/>
        <charset val="186"/>
      </rPr>
      <t xml:space="preserve"> t.sk. atalgojums, ar komandējumiem saistītie izdevumi, transporta izdevumi u.c. administratīvie izdevumi</t>
    </r>
  </si>
  <si>
    <r>
      <t xml:space="preserve">2019 </t>
    </r>
    <r>
      <rPr>
        <sz val="12"/>
        <color theme="1"/>
        <rFont val="Times New Roman"/>
        <family val="1"/>
        <charset val="186"/>
      </rPr>
      <t>t.sk. atalgojums, ar komandējumiem saistītie izdevumi, transporta izdevumi u.c. administratīvie izdevumi</t>
    </r>
  </si>
  <si>
    <t xml:space="preserve">Tajā skaitā projekta vadītājs (EUR 1819), mākslinieciskais producents (EUR 1260), orķestra atlases menedžeris (EUR 909), turnejas menedžeris (EUR 1090), tehniskais vadītājs (EUR 1091), skatuves strādnieks (EUR 818) - sagatavošanās procesā un koncertturnejā, kā arī grāmatvedis (EUR 637), jurists (EUR 455), atlases un administrējošais personāls Igaunijas Mūzikas un teātra akadēmijā un Lietuvas Mūzikas un teātra akadēmijā, koncerta menedžments Helsinku Mūzikas centrā un divos koncertos Sanktpēterburgā          </t>
  </si>
  <si>
    <r>
      <rPr>
        <b/>
        <sz val="12"/>
        <rFont val="Times New Roman"/>
        <family val="1"/>
        <charset val="186"/>
      </rPr>
      <t>2018</t>
    </r>
    <r>
      <rPr>
        <sz val="12"/>
        <rFont val="Times New Roman"/>
        <family val="1"/>
        <charset val="186"/>
      </rPr>
      <t xml:space="preserve"> Diriģentu, diriģentu asistentu, pedagogu apmaksa</t>
    </r>
  </si>
  <si>
    <r>
      <rPr>
        <b/>
        <sz val="12"/>
        <color theme="1"/>
        <rFont val="Times New Roman"/>
        <family val="1"/>
        <charset val="186"/>
      </rPr>
      <t>2019</t>
    </r>
    <r>
      <rPr>
        <sz val="12"/>
        <color theme="1"/>
        <rFont val="Times New Roman"/>
        <family val="1"/>
        <charset val="186"/>
      </rPr>
      <t xml:space="preserve"> Diriģentu, solistu, pedagogu apmaksa</t>
    </r>
  </si>
  <si>
    <t>Tajā skaitā orķestra grupu darbu vadītāji un meistarklašu pedagogi sagatavošanās procesā 5 dienas 6 pers. (EUR 454,88 x 5 x 6 = 13646,40), diriģentu atlīdzība 6 koncertiem (EUR 1656/ koncerts x 6 = 9936), solistu atlīdzība (2 pers. x 6 koncerti x EUR 466,66 = EUR 5599,92)</t>
  </si>
  <si>
    <t>Lielās formas muzikāli dramatisks skatuves darbs "Kā ābeļdārzs tu, brīvība", kas veltīta simtgadei, kad Latvijā varonīgās brīvības cīņās tika izcīnīta uzvara pār Bermontu</t>
  </si>
  <si>
    <t xml:space="preserve">                                                       EKK</t>
  </si>
  <si>
    <t>Veicamo darbu periods</t>
  </si>
  <si>
    <t>Piezīmes</t>
  </si>
  <si>
    <t xml:space="preserve">Komponista honorārs </t>
  </si>
  <si>
    <t>Darbs pie sižetiskā materiāla iepazīšanas, pamat partitūru izveide sadarbībā ar libreta autoru 2017.-2018. gads (apmaksāts no JPP Kultūra finansējuma). Lielās formas skatuves darba komponēšana un korekcijas 2019.gada janvāris- augusts</t>
  </si>
  <si>
    <t xml:space="preserve"> Darba atlīdzības apjoms balstīts uz 2017.-2018. gadu lielformātu skatuves darbu  radīšanas izmaksām reģionos, kas ir mazāks kā līdzīgu darbu veidošana galvaspilsētā.</t>
  </si>
  <si>
    <t xml:space="preserve">Libreta autora honorārs </t>
  </si>
  <si>
    <t>Darbs pie vēsturiskā materiāla izpētes un apkopošana, libreta daļu pamata radīšana 2017.-2018. gads  (apmaksāts no JPP Kultūra finansējuma). Orģināllibreta gala izstrāde, pielāgošana muzikālā darba vajadzībām 2019.gada janvāris- augusts</t>
  </si>
  <si>
    <t xml:space="preserve">Scenogrāfa honorārs </t>
  </si>
  <si>
    <t>2019.gada maijs-novembris</t>
  </si>
  <si>
    <t>Darba atlīdzības apjoms balstīts uz 2018.-2019. gadu  līdzīgu darbu izmaksām Latvijas profesionālajos teātros.</t>
  </si>
  <si>
    <t>Solistu/lomu atveidotāju honorāri</t>
  </si>
  <si>
    <t>2019.gada jūnijs- novembris</t>
  </si>
  <si>
    <t>Mūziķu, pavadošā orķestra honorāri</t>
  </si>
  <si>
    <t>Darba atlīdzības apjoms balstīts uz 2018.-2019. gadu  līdzīgu darbu izmaksām Latvijā, un atbilstoši darba apjomam.</t>
  </si>
  <si>
    <t>Kora vadītāja honorārs</t>
  </si>
  <si>
    <t>2019.gada augusts- novembris</t>
  </si>
  <si>
    <t>Mūzikas aranžija grupa sastāvam, solistiem, korim</t>
  </si>
  <si>
    <t>2019.gada maijs-septembris</t>
  </si>
  <si>
    <t>Nošu materiāla rakstīšana datorprogrammatūrā (Sibelisus)</t>
  </si>
  <si>
    <t>2019.gada jūnijs-augusts</t>
  </si>
  <si>
    <t>Cēsu brīvības kauju simtgadei veltīti koncerti: K.Orfa „Carmina Burana” koncertuzvedums 2019. gadā un muzikāla hronika „1919. Visgarākā diena” 2021. gadā</t>
  </si>
  <si>
    <t>I Koncertuzvedums "1919. Visgarākā diena"</t>
  </si>
  <si>
    <t>autors</t>
  </si>
  <si>
    <t>Darbs pie dziesmu komponēšanas (16 skaņdarbi, 4 mēnešu darbs). Autoratlīdzības apmērs atbilst oriģinālmūzikas radīšanas izmaksu vidējam apmēram Latvijas akadēmiskās mūzikas koncertu veidošanas praksē.</t>
  </si>
  <si>
    <t xml:space="preserve">Libreta radīšana </t>
  </si>
  <si>
    <t>Koncertuzveduma libreta radīšana (dramatiskais un liriskais teksts 40 lpp. apmērā, kas balstīts Neatkarības kara un Cēsu kauju vēsturisko notikumu izpētē, 2 mēnešu darbs). Autoratlīdzības apmērs atbilst oriģinālmūzikas aranžiju veidošanas izmaksu vidējam apmēram Latvijas simfoniskās mūzikas koncertu veidošanas praksē.</t>
  </si>
  <si>
    <t xml:space="preserve">Mūzikas aranžēšana </t>
  </si>
  <si>
    <t>Darbs pie dziesmu aranžijām (16 skaņdarbi, 3 mēnešu darbs) simfoniskajam orķestrim. Autoratlīdzības apmērs atbilst oriģinālmūzikas aranžiju veidošanas izmaksu vidējam apmēram Latvijas simfoniskās mūzikas koncertu veidošanas praksē.</t>
  </si>
  <si>
    <t xml:space="preserve">Režija un scenogrāfija </t>
  </si>
  <si>
    <t>autoratlīdzības līgums</t>
  </si>
  <si>
    <t>Koncertuzveduma režijas un scenogrāfijas izveide (6 mēnešu darbs) – muzikālā uzveduma režijas, iesaistot simfonisko orķestri, vīru kori, solistus un dramatiskos aktierus, un vizuālā skatuves iekārtojuma izveide. Autoratlīdzības apmērs atbilst koncertiedtudējumu režijas un scenogrāfijas veidošanas izmaksu vidējam apmēram Latvijas koncertu/dramatisko iestudējumu veidošanas praksē.</t>
  </si>
  <si>
    <t>Solisti un aktieri</t>
  </si>
  <si>
    <t xml:space="preserve">autoratlīdzības līgumi </t>
  </si>
  <si>
    <t>Ņemot vērā, ka sākotnēji plānotā grupa "Relicseed" ir atteikusi savu dalību, kā arī to, ka koncerts pārcelts no brīvdabas uz koncertzāli, paredzēts palielināt aktieru sastāvu un pieaicināt papildus solistus.</t>
  </si>
  <si>
    <t>Metāla grupas izpildījums</t>
  </si>
  <si>
    <t>pakalpojuma līgums</t>
  </si>
  <si>
    <t>Ņemot vērā muzikāli sarežģīto materiālu, nepieciešams piesaistīt papildus kvalificētus profesionālus mūziķus.</t>
  </si>
  <si>
    <t>Simfoniskais orķestris</t>
  </si>
  <si>
    <t>izpildītāja līgums</t>
  </si>
  <si>
    <t>Plānu un laika grafika izmaiņu dēļ paredzēts piesaistīt "Sinfonietta Rīga” orķestri, kam šis uzvedums nevar būt darba plānā. Kopējās orķestra izmaksas plānotas 5500 EUR.</t>
  </si>
  <si>
    <t>1.2.4.</t>
  </si>
  <si>
    <r>
      <t>Diriģents</t>
    </r>
    <r>
      <rPr>
        <sz val="12"/>
        <rFont val="Times New Roman"/>
        <family val="1"/>
      </rPr>
      <t xml:space="preserve"> </t>
    </r>
  </si>
  <si>
    <t>Normunds Šnē</t>
  </si>
  <si>
    <t xml:space="preserve">Mākslinieku izmitināšana </t>
  </si>
  <si>
    <t>Skatuves konstrukcijas</t>
  </si>
  <si>
    <t>Ņemot vērā, ka koncerts pārcelts no brīvdabas uz koncertzāli, sākotnēji plānotais finansējums skaņas aparatūrai tiek samazināts uz EUR 2000. Ņemot vērā, ka pasākums notiks iekštelpās, nebūs nepieciešami tik lieli ieguldījumi skaņu tehnikā un apskaņošanas personāla piesaistē.</t>
  </si>
  <si>
    <t>Ņemot vērā, ka koncerts pārcelts no brīvdabas uz koncertzāli, sākotnēji plānotais finansējums EUR 3000, tiek samazināts uz EUR 2000. Ņemot vērā, ka pasākums notiks iekštelpās, nebūs nepieciešami tik lieli ieguldījumi gaismu tehnikā un gaismošanas personāla piesaistē.</t>
  </si>
  <si>
    <t>Video nodrošinājums</t>
  </si>
  <si>
    <t>Scenogrāfijas uzbūve un demontāža</t>
  </si>
  <si>
    <t>Pārējais tehniskais un skatuviskais nodrošinājums (ieskaitot zāles pielāgošanu koncerta vajadzībām)</t>
  </si>
  <si>
    <t>Mārketinga izdevumi</t>
  </si>
  <si>
    <t xml:space="preserve">II Cēsu kauju simtgadei veltītais koncerts ar "Carmina Burana" oratoriju </t>
  </si>
  <si>
    <t>7.1.</t>
  </si>
  <si>
    <t xml:space="preserve">Simfoniskais orķestris </t>
  </si>
  <si>
    <t>7.2.</t>
  </si>
  <si>
    <t>Pianisti</t>
  </si>
  <si>
    <t>izpildītāja līgumi</t>
  </si>
  <si>
    <t>7.3.</t>
  </si>
  <si>
    <t xml:space="preserve">Solisti (tenors, baritons, soprāns) </t>
  </si>
  <si>
    <t>7.4.</t>
  </si>
  <si>
    <t xml:space="preserve">Sieviešu koris </t>
  </si>
  <si>
    <t>7.5</t>
  </si>
  <si>
    <t>7.6.</t>
  </si>
  <si>
    <t>Deju grupa</t>
  </si>
  <si>
    <t>TRANSPORTS un VIESNĪCAS</t>
  </si>
  <si>
    <t>8.1</t>
  </si>
  <si>
    <t xml:space="preserve">8.2. </t>
  </si>
  <si>
    <t>Igaunijas Nacionālā vīru kora izmitināšanas un uzturēšanās izmaksas</t>
  </si>
  <si>
    <t>KOPĀ TRANSPORTS un viesnīcas:</t>
  </si>
  <si>
    <t>10.1</t>
  </si>
  <si>
    <t>10.2</t>
  </si>
  <si>
    <t>Nošu īre</t>
  </si>
  <si>
    <t>10.3</t>
  </si>
  <si>
    <t>Klavieru skaņošana</t>
  </si>
  <si>
    <t>10.4</t>
  </si>
  <si>
    <t>Deju grīdas īre</t>
  </si>
  <si>
    <t>10.5</t>
  </si>
  <si>
    <t>Koncertzāles Lielās zāles izmantoš.</t>
  </si>
  <si>
    <t>pakalpojums (h)</t>
  </si>
  <si>
    <t>10.6</t>
  </si>
  <si>
    <t>Skaņas un gaismas režija, tehniskais nodrošinājums</t>
  </si>
  <si>
    <t>10.7</t>
  </si>
  <si>
    <t>10.8</t>
  </si>
  <si>
    <t>Pārējais tehniskais un skatuviskais nodrošinājums</t>
  </si>
  <si>
    <t>I +II KOPĀ:</t>
  </si>
  <si>
    <t>Latvijas Nacionālā simfoniskā orķestra (LNSO) starptautiska sadarbība ar Baltijas valstu, Ziemeļvalstu, Vācijas un Francijas koncertorganizācijām: Latvijas profesionālās mākslas popularizēšana pasaulē, mārketinga tīkla izveide, komponistu jaunrades veicināšana, jauno speciālistu vasaras kursi. Projekta ietvaros LNSO turpina īstenot Latvijas valsts simtgades vēstneša funkciju.</t>
  </si>
  <si>
    <t>Starptautiskā mārketinga tīkla izveide, dalība starptautiskās konferencēs;  mārketinga pasākumu organizēšana Latvijā LV100 programmas ietvaros</t>
  </si>
  <si>
    <t xml:space="preserve">Dalības maksas konferencēs  </t>
  </si>
  <si>
    <t>cilvēki</t>
  </si>
  <si>
    <t>EEK-2200</t>
  </si>
  <si>
    <t xml:space="preserve">Komandējuma dienas nauda </t>
  </si>
  <si>
    <t xml:space="preserve">dienas </t>
  </si>
  <si>
    <t>EEK-2100</t>
  </si>
  <si>
    <t xml:space="preserve">Viesnīcas izmaksas </t>
  </si>
  <si>
    <t xml:space="preserve">Iekšzemes transporta izdevumi Latvijā </t>
  </si>
  <si>
    <t>autobusi</t>
  </si>
  <si>
    <t xml:space="preserve">Viesnīcu izmaksas Latvijā </t>
  </si>
  <si>
    <t>Sadarbības projekti ar Lietuvas un Igaunijas simfoniskajiem orķestriem 2020. un 2021.gadā</t>
  </si>
  <si>
    <t xml:space="preserve">Mākslinieku honorāri </t>
  </si>
  <si>
    <t>EEK-1150</t>
  </si>
  <si>
    <t xml:space="preserve">Papildus mūziķu honorāri </t>
  </si>
  <si>
    <t xml:space="preserve">Tehniskais transports </t>
  </si>
  <si>
    <t>Publicitātes aktivitātes un reklāmas materiālu nodrošināšana</t>
  </si>
  <si>
    <t>3.8.</t>
  </si>
  <si>
    <t xml:space="preserve">Ceļojuma apdrošināšanas izmaksas </t>
  </si>
  <si>
    <t>3.9.</t>
  </si>
  <si>
    <t xml:space="preserve">Latvijas profesionālās mākslas popularizēšana pasaulē - LNSO koncerti Francijā un Vācijā 2020. un  2021.gadā </t>
  </si>
  <si>
    <t>Dienas nauda (95 cilvēki, 10 dienas)</t>
  </si>
  <si>
    <t xml:space="preserve">Honorāri papildus orķestra mūziķiem </t>
  </si>
  <si>
    <t xml:space="preserve">honorārs </t>
  </si>
  <si>
    <t xml:space="preserve">Ceļa un transporta izdevumi </t>
  </si>
  <si>
    <t>Tehniskais transports instrumentu pārvadāšanai</t>
  </si>
  <si>
    <t>4.6.</t>
  </si>
  <si>
    <t>Latvijas valsts simtgades svinību lielnotikumi, jaunu tradīciju iedibināšana un citi īpaši simtgadei veltīti pasākumi plašai sabiedrībai Latvijā un tautiešiem ārvalstīs. Jauniešu iesaistīšana Latvijas valsts simtgades sagatavošanā un īstenošanā, jauniešu aktivitāšu un pasākumu īstenošana.</t>
  </si>
  <si>
    <t>Latvijas skolas somas ieviešana - iespēja Latvijas skolēniem valsts noteiktā mācību satura un procesa ietvaros klātienē pieredzēt, izzināt un iepazīt Latviju, aptverot tradicionālās kultūras vērtības un mūsdienīgās izpausmes caur mūziku, skatuves mākslu, vizuālo mākslu, literatūru, kino, arhitektūru, dizainu, kultūras mantojumu, t.sk., nemateriālo, Latvijas vēstures un kultūrvides piemēriem Latvijas skolas somas atvēršanas pasākuma Rīgā organizēšanas izmaksas, t.sk. transporta un ēdināšanas izdevumi; t.sk. 2021.gadā programmu “Latvijas skolas soma” īsteno Latvijas Nacionālais kultūras centrs.</t>
  </si>
  <si>
    <t>s</t>
  </si>
  <si>
    <t>Zinātnisko konferenču cikls "Latvijas valstiskuma idejas vēsturiskais ceļš  kopējā Eiropas kultūras telpā" 
(6 konferences par Latvijas valstiskuma idejas attīstību, sadarbībā ar Latvijas Universitāti).</t>
  </si>
  <si>
    <t>EKK</t>
  </si>
  <si>
    <t>2000
1000</t>
  </si>
  <si>
    <t xml:space="preserve">Summa kopā IEPRIEKŠ  (EUR)                                                                                       </t>
  </si>
  <si>
    <t>Lektoru un autoru apmaksa</t>
  </si>
  <si>
    <t>Materiālu sagatavošana, iespieddarbi, digitāla versija</t>
  </si>
  <si>
    <t>Konferences programma, dizains, druka, digitāla versija</t>
  </si>
  <si>
    <t>100 gades izstādes organizēšana un digitalizēšana</t>
  </si>
  <si>
    <t>Mūzikas izlases izveide</t>
  </si>
  <si>
    <t>Teātra mūzikas izlase</t>
  </si>
  <si>
    <t>Izrāžu digitalizēšana</t>
  </si>
  <si>
    <t>Teātra radīšanas procesa filmēšana un virtuālā realitāte</t>
  </si>
  <si>
    <t>Telpas un studijas noma</t>
  </si>
  <si>
    <t>Tehniskais aprīkojums un digitālie materiāli</t>
  </si>
  <si>
    <t>Publiskās diplomātijas un komunikācijas ārvalstīs ietvaros pasākumu kopums "Latvijas vērtības un vēstures stāsti – Latvijas valstij 100" – Latvijas valstiskuma vēsturiskā veidošanās, – identitāte, valoda, robežas, brīvības cīņas, starptautiskās attiecības, divpusējās valstu attiecības. Latvijas vēstures pētniecības institūciju, tai skaitā arhīvu, muzeju un bibliotēku, Latvijas valsts simtgades kontekstā sagatavoto dokumentālo un informatīvo izstāžu un uzskates materiālu adaptācija starptautiskai auditorijai, izmantojot jaunākās tehnoloģijas un dizaina konceptus. Sadarbībā ar valsts, reģionālās, pašvaldību institūcijām, nevalstiskajām organizācijām, muzejiem, bibliotēkām, universitātēm utt.</t>
  </si>
  <si>
    <t>2017.g. - 49 450 EUR (preces un pakalpojumi); 
 2018.g. - 5 000 EUR (atlīdzība), 97 670 EUR (preces un pakalpojumi), 75 930 EUR (kapitālie izdevumi);  
 2019.g. - 44 000 EUR  plānoti 34 pasākumi (preces un pakalpojumi - izstāžu transports, telpu īre, materiālu izgatavošana,  tehniskais nodrošinājums, ēdināšana ); 9 309 (kapitālie izdevumi - izstāžu stendi, video materiāli)
 2020.g. - 53 800 EUR plānoti 24 pasākumi (preces un pakalpojumi- skat 2019.gadu ); 
 2021.g. - 50 000 EUR plānoti 36 pasākumi (preces un pakalpojumi skat 2019.gadu); 29 000 (kapitālie izdevumi -skat 2019.gadu)</t>
  </si>
  <si>
    <t>Publiskās diplomātijas un komunikācijas ārvalstīs ietvaros pasākumu kopums "Ilgtspējīga Latvijas nākotne" – Latvijas valsts simtgades vēstījumu iedzīvināšana un simtgades konteksts ekonomisko un uzņēmēju kontaktu stiprināšanā. Latvijas ekspertu dalība starptautiskos forumos, tematiskas konferences, semināri, diskusijas, prezentācijas. Sadarbībā ar Latvijas un ārvalstu biznesa, pētniecības, kultūras organizācijām, Latvijas un ārvalstu augstskolām, bibliotēkām, fondiem, pētniecības centriem, diasporas organizācijām.</t>
  </si>
  <si>
    <t xml:space="preserve"> 2017.g. - 76 700 EUR (preces un pakalpojumi), 4 000 EUR (subsīdijas un dotācijas); 
 2018.g. - 5 000 EUR (atlīdzība), 334 350 EUR (preces un pakalpojumi), 4 500 EUR (kapitālie izdevumi); 
2019.g. - 60 000 EUR plānoti 27 pasākumi (preces un pakalpojumi - publicitātes un simtgdes reprezentācijas materiālu izgatavošana, pasākuma dalības maksa, tekstu sagatavošana, telpu īre, komandējumi,  materiālu izgatavošana, tekstu tulkojumi, ēdināšana); 15 600 EUR (kapitālie izdevumi -izstāžu stendi, video materiāli)
 2020.g. - 61 000 EUR plānoti 27 pasākumi 1 200 EUR (atlīdzība), 59 800 EUR (preces un pakalpojumi - skat 2019.gadu); 
 2021.g. - 85 000 EUR plānoti 36 pasākumi (preces un pakalpojumi - skat 2019.gadu) </t>
  </si>
  <si>
    <t>Publiskās diplomātijas un komunikācijas ārvalstīs ietvaros Latvijas simtgades filmu programmas dalība ārvalstu starptautiskos kino festivālos, filmu dienās un pārraidīšanai ārvalstu televīzijās un izrādīšanai Latvijas diasporai ārvalstīs. Sadarbībā ar Latvijas Nacionālo Kino centru, ārvalstu Nacionālajiem kino centriem, starptautiskiem filmu festivāliem, plašsaziņas līdzekļiem</t>
  </si>
  <si>
    <t xml:space="preserve"> 2017.g. - 7 600 EUR (preces un pakalpojumi); 
 2018.g. - 1 000 EUR (atlīdzība), 63 600 EUR (preces un pakalpojumi); 7 500 euro pārdalīti KM  LNKC, atbilstoši Latvijas Republikas Ārlietu ministrijas Latvijas valsts simtgades publiskās diplomātijas programmas projektu apstiprināšanas komisijas 2018. gada 20. septembra sēdes lēmumam par projekta "Latvijas simtgades filmu programma - filmu tekstu/ subtitru tulkojumi svešvalodās" īstenošanu, paredzot finansējumu  Kultūras ministrijas budžeta iestādei Nacionālajam kino centram 7 500 euro apmērā Latvijas filmu tekstu tulkojumiem vairākās svešvalodās. 
2019.g. - 28 530 EUR,  plānoti 19 pasākumi (preces un pakalpojumi - filmu licences maksas, komandējumi, ēdināšana)
2020.g. - 28 200 EUR plānoti 19 pasākumi 700 EUR (atlīdzība),27 500 EUR (preces un pakalpojumi -skat 2019.gadu); 
2021.g. - 67 000 EUR plānoti 40 pasākumi (preces un pakalpojumi -skat 2019.gadu) </t>
  </si>
  <si>
    <t>Publiskās diplomātijas un komunikācijas ārvalstīs ietvaros simtgades vēstījumi starptautiskos literatūras, zinātnisko publikāciju, pētījumu projektos (sagatavošana, tulkošana, atbalsts izdošanai) – Latvijas daiļliteratūras tulkojumi un atbalsts grāmatu izdošanai mērķa valstīs, Latvijas valsts vēstures un Latvijas ārlietu dienesta darbības pētījumi un prezentācijas simtgades kontekstā, Latvijas pārstāvniecība literatūras un dzejas festivālos. Sadarbībā ar Latvijas Rakstnieku savienību, Kultūras ministriju, Latvijas un ārvalstu grāmatizdevējiem</t>
  </si>
  <si>
    <t xml:space="preserve"> 2017.g. - 4 276 EUR (atlīdzība), 14 974 EUR (preces un pakalpojumi); 
 2018.g. - 5 000 EUR (atlīdzība) un 35 750 EUR (preces un pakalpojumi); 
2019.g. - 12 300 EUR plānoti 10 pasākumi (preces un pakalpojumi - tulkojumi, komandējumi, ēdināšana)
2020.g. - 12 000 EUR plānoti 10 pasākumi (preces un pakalpojumi -skat 2019.gadu); 
2021.g. - 30 000 EUR plānoti 27 pasākumi (preces un pakalpojumi -skat 2019.gadu) </t>
  </si>
  <si>
    <t>Publiskās diplomātijas un komunikācijas ārvalstīs ietvaros atbalsts mūzikas projektiem simtgades zīmē – sadarbība ar profesionālajiem Latvijas mūziķiem, kas uzturas ārvalstīs, diasporas organizācijām un vietējiem latviešu māksliniekiem. Publiskās diplomātijas aktivitātes Latvijas profesionālo mūziķu kolektīvu (Latvijas Radio koris, Latvijas Nacionālais simfoniskais orķestris, valsts kamerorķestris "Sinfonietta Rīga", kamerorķestris "Kremerata Baltica" Liepājas simfoniskais orķestris, Latvijas Nacionālā opera un balets) producentu organizētu turneju, starptautisku festivālu ietvaros.</t>
  </si>
  <si>
    <t xml:space="preserve"> 2017.g. - 7 000 EUR (preces un pakalpojumi); 
 2018.g. - 5 000 EUR (atlīdzība) un 202 540 EUR (preces un pakalpojumi); 
2019.g. - 26 361 EUR  plānoti 18 pasākumi , 5 000 EUR(atlīdzība - honorāri), 21 361 EUR (preces un pakalpojumi - pasākuma biļešu iegāde, ēdināšana, materiālu izgatavošana, tehniskais nodrošinājums)
2020.g. - 28 000 EUR  plānoti 19 pasākumi  3 100 EUR (atlīdzība), 24 900 EUR (preces un pakalpojumi -skat 2019.gadu); 
2021.g. - 69 000 EUR  plānoti 35 pasākumi  15 000 EUR (atlīdzība), 54 000 EUR (preces un pakalpojumi -skat 2019.gadu) </t>
  </si>
  <si>
    <t>Publiskās diplomātijas un komunikācijas ārvalstīs ietvaros simtgades svinību vēstījumu iedzīvināšana starptautiskās mākslas izstādēs – publiskās diplomātijas atbalsts vizuālās mākslas projektiem. Sadarbībā ar ārvalstu kultūras institūcijām, diasporas organizācijām un vietējo latviešu māksliniekiem, Kultūras ministriju, Latvijas Mākslas akadēmiju, ārvalstu kultūras institūcijām, diasporas organizācijām un vietējo latviešu māksliniekiem.</t>
  </si>
  <si>
    <t xml:space="preserve"> 2017.g. - 4 000 EUR (preces un pakalpojumi); 
 2018.g. - 5 000 EUR (atlīdzība), 86 390 EUR (preces un pakalpojumi), 7 570 EUR  (kapitālie izdevumi); 
2019.g. -  21 085 EUR plānoti 10 pasākumi (atlīdzība - honorāri), 28 200 EUR (preces un pakalpojumi - materiālu transports, apdrošināšana, publicitātes materiāli), 12 000 EUR (kapitālie izdevumi - izstāžu materiālu izgatavošana);
2020.g. - 16 500 EUR plānoti 8 pasākumi (preces un pakalpojumi -skat 2019.gadu); 
2021.g. - 72 000 EUR plānoti 26 pasākumi (preces un pakalpojumi skat 2019.gadu) </t>
  </si>
  <si>
    <t>Publiskās diplomātijas un komunikācijas ārvalstīs ietvaros Latvijas valsts simtgades kulminācijas pasākumi ārvalstīs – diplomātiskās pieņemšanas ar Latvijas mūziķu un Latvijas pavārmākslas meistaru dalību par godu valsts svētku īpašajiem notikumiem (Nacionālās dienas un de iure dienas)</t>
  </si>
  <si>
    <t xml:space="preserve"> 2017.g. - 2 000 EUR (preces un pakalpojumi); 
 2018.g. - 10 000 EUR (atlīdzība), 348 200 EUR (preces un pakalpojumi); 
2019.g. - 1 500 EUR plānots 1 pasākums (preces un pakalpojumi - tehniskais nodrošinājums, materiālu izgatavošana, );
2020.g. - 5 00 EUR  plānoti 2 pasākumi   (preces un pakalpojumi); 
2021.g. - 98 000 EUR  plānoti 37 pasākumi  20 000 EUR (atlīdzība), 78 000 EUR (preces un pakalpojumi)</t>
  </si>
  <si>
    <t>Publiskās diplomātijas un komunikācijas ārvalstīs ietvaros Latvijas Institūta darbību kopums simtgades svinību pasākumu koordinēšanai svešvalodās konkrētām mērķauditorijām (ārvalstu mediji, sabiedriskie un kultūras forumi un lielie starptautiskie publiskie pasākumi ārvalstīs).</t>
  </si>
  <si>
    <t>2017.g. - 57 347 EUR (atlīdzība), 103 067 EUR (preces un pakalpojumi), 20 586 EUR (kapitālie izdevumi);
2018.g.  - 60 621 EUR (atlīdzība), 118 067 EUR (preces un pakalpojumi), 27 586 EUR (kapitālie izdevumi);
2019.g. - 61285 EUR,  plānoti 14 pasākumi 21 085 EUR  (atlīdzība), 28 200 EUR (preces un pakalpojumi - materiālu sagatavošana, tulkojumi), 12 000 EUR (kapitālie izdevumi - video materiāli);
2020.g. - 75000 EUR  plānoti 16 pasākumi 20 000 EUR (atlīdzība), 48 711 EUR (preces un pakalpojumi), 2289 EUR (kapitālie izdevumi), 4 000 EUR (subsīdijas un dotācijas);
2021.g. -  plānoti 3 pasākumi 18 000 EUR (preces un pakalpojumi)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</si>
</sst>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 #,##0_-;_-* &quot;-&quot;_-;_-@_-"/>
    <numFmt numFmtId="43" formatCode="_-* #,##0.00_-;\-* #,##0.00_-;_-* &quot;-&quot;??_-;_-@_-"/>
    <numFmt numFmtId="164" formatCode="_-* #,##0_-;\-* #,##0_-;_-* &quot;-&quot;??_-;_-@_-"/>
    <numFmt numFmtId="165" formatCode="0."/>
    <numFmt numFmtId="166" formatCode="&quot; &quot;* #,##0&quot; &quot;;&quot;-&quot;* #,##0&quot; &quot;;&quot; &quot;* &quot;-&quot;??&quot; &quot;"/>
    <numFmt numFmtId="167" formatCode="_-[$€-2]\ * #,##0.00_-;\-[$€-2]\ * #,##0.00_-;_-[$€-2]\ * &quot;-&quot;??_-;_-@_-"/>
    <numFmt numFmtId="168" formatCode="0.000"/>
    <numFmt numFmtId="169" formatCode="[$€-426]\ #,##0.00"/>
    <numFmt numFmtId="170" formatCode="\ * #,##0\ ;&quot;-&quot;* #,##0\ ;\ * &quot;-&quot;??\ "/>
    <numFmt numFmtId="171" formatCode="[$€-2]\ #,##0.00"/>
    <numFmt numFmtId="172" formatCode="#,##0.00;[Red]#,##0.00"/>
    <numFmt numFmtId="173" formatCode="#,##0;[Red]#,##0"/>
    <numFmt numFmtId="174" formatCode="#,##0_ ;\-#,##0\ "/>
    <numFmt numFmtId="175" formatCode="#,##0.00_ ;\-#,##0.00\ "/>
    <numFmt numFmtId="177" formatCode="0_ ;\-0\ "/>
    <numFmt numFmtId="178" formatCode="_-* #,##0.0_-;\-* #,##0.0_-;_-* &quot;-&quot;??_-;_-@_-"/>
    <numFmt numFmtId="179" formatCode="_-* #,##0.00_-;\-* #,##0.00_-;_-* &quot;-&quot;_-;_-@_-"/>
    <numFmt numFmtId="180" formatCode="_-* #,##0.00\ _€_-;\-* #,##0.00\ _€_-;_-* &quot;-&quot;??\ _€_-;_-@_-"/>
  </numFmts>
  <fonts count="71" x14ac:knownFonts="1">
    <font>
      <sz val="11"/>
      <color theme="1"/>
      <name val="Calibri"/>
      <family val="2"/>
      <charset val="186"/>
      <scheme val="minor"/>
    </font>
    <font>
      <sz val="11"/>
      <color indexed="8"/>
      <name val="Calibri"/>
      <family val="2"/>
      <charset val="186"/>
    </font>
    <font>
      <sz val="10"/>
      <color indexed="8"/>
      <name val="Times New Roman"/>
      <family val="1"/>
      <charset val="186"/>
    </font>
    <font>
      <sz val="10"/>
      <color theme="1"/>
      <name val="Times New Roman"/>
      <family val="1"/>
      <charset val="186"/>
    </font>
    <font>
      <i/>
      <sz val="10"/>
      <color theme="1"/>
      <name val="Times New Roman"/>
      <family val="1"/>
      <charset val="186"/>
    </font>
    <font>
      <sz val="12"/>
      <name val="Times New Roman"/>
      <family val="1"/>
      <charset val="186"/>
    </font>
    <font>
      <b/>
      <sz val="12"/>
      <name val="Times New Roman"/>
      <family val="1"/>
      <charset val="186"/>
    </font>
    <font>
      <sz val="12"/>
      <color theme="1"/>
      <name val="Times New Roman"/>
      <family val="1"/>
      <charset val="186"/>
    </font>
    <font>
      <u/>
      <sz val="8.8000000000000007"/>
      <color theme="10"/>
      <name val="Calibri"/>
      <family val="2"/>
      <charset val="186"/>
    </font>
    <font>
      <sz val="11"/>
      <color theme="1"/>
      <name val="Calibri"/>
      <family val="2"/>
      <charset val="186"/>
      <scheme val="minor"/>
    </font>
    <font>
      <i/>
      <sz val="12"/>
      <color theme="1"/>
      <name val="Times New Roman"/>
      <family val="1"/>
      <charset val="186"/>
    </font>
    <font>
      <sz val="12"/>
      <color rgb="FFFF0000"/>
      <name val="Times New Roman"/>
      <family val="2"/>
      <charset val="186"/>
    </font>
    <font>
      <b/>
      <sz val="12"/>
      <color theme="1"/>
      <name val="Times New Roman"/>
      <family val="1"/>
      <charset val="186"/>
    </font>
    <font>
      <b/>
      <i/>
      <sz val="12"/>
      <color theme="1"/>
      <name val="Times New Roman"/>
      <family val="1"/>
      <charset val="186"/>
    </font>
    <font>
      <sz val="12"/>
      <color theme="1"/>
      <name val="Times New Roman"/>
      <family val="2"/>
      <charset val="186"/>
    </font>
    <font>
      <sz val="12"/>
      <name val="Times New Roman"/>
      <family val="2"/>
      <charset val="186"/>
    </font>
    <font>
      <sz val="12"/>
      <color indexed="8"/>
      <name val="Times New Roman"/>
      <family val="1"/>
      <charset val="186"/>
    </font>
    <font>
      <b/>
      <i/>
      <sz val="12"/>
      <name val="Times New Roman"/>
      <family val="1"/>
      <charset val="186"/>
    </font>
    <font>
      <sz val="10"/>
      <name val="Arial"/>
      <family val="2"/>
      <charset val="186"/>
    </font>
    <font>
      <sz val="11"/>
      <color theme="1"/>
      <name val="Times New Roman"/>
      <family val="1"/>
      <charset val="186"/>
    </font>
    <font>
      <b/>
      <sz val="8"/>
      <color indexed="8"/>
      <name val="Times New Roman"/>
      <family val="1"/>
      <charset val="186"/>
    </font>
    <font>
      <b/>
      <sz val="12"/>
      <color indexed="8"/>
      <name val="Times New Roman"/>
      <family val="1"/>
      <charset val="186"/>
    </font>
    <font>
      <sz val="12"/>
      <color indexed="8"/>
      <name val="Times New Roman"/>
      <family val="1"/>
    </font>
    <font>
      <sz val="14"/>
      <color rgb="FF000000"/>
      <name val="Times New Roman"/>
      <family val="1"/>
      <charset val="186"/>
    </font>
    <font>
      <sz val="12"/>
      <color rgb="FF000000"/>
      <name val="Times New Roman"/>
      <family val="1"/>
      <charset val="186"/>
    </font>
    <font>
      <sz val="11"/>
      <color rgb="FF000000"/>
      <name val="Times New Roman"/>
      <family val="1"/>
      <charset val="186"/>
    </font>
    <font>
      <u/>
      <sz val="11"/>
      <color theme="10"/>
      <name val="Calibri"/>
      <family val="2"/>
      <charset val="186"/>
    </font>
    <font>
      <u/>
      <sz val="11"/>
      <color theme="10"/>
      <name val="Times New Roman"/>
      <family val="1"/>
      <charset val="186"/>
    </font>
    <font>
      <b/>
      <sz val="9"/>
      <color indexed="81"/>
      <name val="Tahoma"/>
      <family val="2"/>
      <charset val="186"/>
    </font>
    <font>
      <sz val="9"/>
      <color indexed="81"/>
      <name val="Tahoma"/>
      <family val="2"/>
      <charset val="186"/>
    </font>
    <font>
      <i/>
      <sz val="12"/>
      <color indexed="8"/>
      <name val="Times New Roman"/>
      <family val="1"/>
      <charset val="186"/>
    </font>
    <font>
      <b/>
      <i/>
      <sz val="12"/>
      <color indexed="8"/>
      <name val="Times New Roman"/>
      <family val="1"/>
      <charset val="186"/>
    </font>
    <font>
      <sz val="10"/>
      <name val="Arial"/>
      <family val="2"/>
      <charset val="186"/>
    </font>
    <font>
      <sz val="12"/>
      <color indexed="8"/>
      <name val="Times New Roman"/>
      <family val="2"/>
      <charset val="186"/>
    </font>
    <font>
      <sz val="10"/>
      <name val="Arial"/>
      <family val="2"/>
      <charset val="186"/>
    </font>
    <font>
      <u/>
      <sz val="12"/>
      <color theme="1"/>
      <name val="Times New Roman"/>
      <family val="1"/>
      <charset val="186"/>
    </font>
    <font>
      <sz val="12"/>
      <color rgb="FFFF0000"/>
      <name val="Times New Roman"/>
      <family val="1"/>
      <charset val="186"/>
    </font>
    <font>
      <sz val="12"/>
      <color indexed="10"/>
      <name val="Times New Roman"/>
      <family val="1"/>
      <charset val="186"/>
    </font>
    <font>
      <i/>
      <sz val="12"/>
      <name val="Times New Roman"/>
      <family val="1"/>
      <charset val="186"/>
    </font>
    <font>
      <u/>
      <sz val="12"/>
      <name val="Times New Roman"/>
      <family val="1"/>
      <charset val="186"/>
    </font>
    <font>
      <b/>
      <sz val="12"/>
      <color rgb="FFFF0000"/>
      <name val="Times New Roman"/>
      <family val="1"/>
      <charset val="186"/>
    </font>
    <font>
      <b/>
      <sz val="12"/>
      <name val="Times New Roman"/>
      <family val="2"/>
      <charset val="186"/>
    </font>
    <font>
      <i/>
      <sz val="10"/>
      <name val="Times New Roman"/>
      <family val="2"/>
      <charset val="186"/>
    </font>
    <font>
      <b/>
      <sz val="12"/>
      <color rgb="FFFF0000"/>
      <name val="Times New Roman"/>
      <family val="2"/>
      <charset val="186"/>
    </font>
    <font>
      <b/>
      <i/>
      <sz val="12"/>
      <name val="Times New Roman"/>
      <family val="2"/>
      <charset val="186"/>
    </font>
    <font>
      <sz val="10"/>
      <name val="Times New Roman"/>
      <family val="2"/>
      <charset val="186"/>
    </font>
    <font>
      <sz val="12"/>
      <color theme="1"/>
      <name val="Calibri"/>
      <family val="2"/>
      <scheme val="minor"/>
    </font>
    <font>
      <sz val="12"/>
      <color indexed="10"/>
      <name val="Times New Roman"/>
      <family val="1"/>
    </font>
    <font>
      <b/>
      <sz val="12"/>
      <color indexed="8"/>
      <name val="Times New Roman"/>
      <family val="1"/>
    </font>
    <font>
      <b/>
      <i/>
      <sz val="12"/>
      <color indexed="8"/>
      <name val="Times New Roman"/>
      <family val="1"/>
    </font>
    <font>
      <sz val="12"/>
      <name val="Times New Roman"/>
      <family val="1"/>
    </font>
    <font>
      <i/>
      <sz val="12"/>
      <color indexed="8"/>
      <name val="Times New Roman"/>
      <family val="1"/>
    </font>
    <font>
      <sz val="11"/>
      <color theme="1"/>
      <name val="Calibri"/>
      <family val="2"/>
      <charset val="186"/>
    </font>
    <font>
      <i/>
      <sz val="11"/>
      <color rgb="FF000000"/>
      <name val="Calibri"/>
      <family val="2"/>
      <charset val="186"/>
    </font>
    <font>
      <b/>
      <sz val="11"/>
      <color rgb="FF000000"/>
      <name val="Calibri"/>
      <family val="2"/>
    </font>
    <font>
      <sz val="11"/>
      <name val="Calibri"/>
      <family val="2"/>
      <charset val="186"/>
    </font>
    <font>
      <b/>
      <sz val="11"/>
      <name val="Calibri"/>
      <family val="2"/>
    </font>
    <font>
      <b/>
      <sz val="11"/>
      <color rgb="FF000000"/>
      <name val="Calibri"/>
      <family val="2"/>
      <charset val="186"/>
    </font>
    <font>
      <sz val="11"/>
      <color rgb="FFFF0000"/>
      <name val="Calibri"/>
      <family val="2"/>
      <charset val="186"/>
    </font>
    <font>
      <sz val="11"/>
      <color rgb="FF000000"/>
      <name val="Calibri"/>
      <family val="2"/>
      <charset val="186"/>
    </font>
    <font>
      <b/>
      <sz val="11"/>
      <color rgb="FFFFFFFF"/>
      <name val="Calibri"/>
      <family val="2"/>
      <charset val="186"/>
    </font>
    <font>
      <b/>
      <sz val="11"/>
      <color theme="1"/>
      <name val="Calibri"/>
      <family val="2"/>
      <charset val="186"/>
    </font>
    <font>
      <b/>
      <sz val="11"/>
      <color theme="1"/>
      <name val="Times New Roman"/>
      <family val="1"/>
      <charset val="186"/>
    </font>
    <font>
      <sz val="11"/>
      <name val="Times New Roman"/>
      <family val="1"/>
      <charset val="186"/>
    </font>
    <font>
      <sz val="12"/>
      <color theme="1"/>
      <name val="Calibri"/>
      <family val="2"/>
      <charset val="186"/>
      <scheme val="minor"/>
    </font>
    <font>
      <sz val="11"/>
      <color rgb="FFFF0000"/>
      <name val="Calibri"/>
      <family val="2"/>
      <charset val="186"/>
      <scheme val="minor"/>
    </font>
    <font>
      <b/>
      <sz val="14"/>
      <name val="Times New Roman"/>
      <family val="1"/>
    </font>
    <font>
      <sz val="11"/>
      <name val="Calibri"/>
      <family val="2"/>
      <charset val="186"/>
      <scheme val="minor"/>
    </font>
    <font>
      <b/>
      <sz val="12"/>
      <name val="Times New Roman"/>
      <family val="1"/>
    </font>
    <font>
      <b/>
      <i/>
      <sz val="12"/>
      <name val="Times New Roman"/>
      <family val="1"/>
    </font>
    <font>
      <b/>
      <i/>
      <sz val="11"/>
      <name val="Times New Roman"/>
      <family val="1"/>
    </font>
  </fonts>
  <fills count="16">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FF"/>
        <bgColor rgb="FF000000"/>
      </patternFill>
    </fill>
    <fill>
      <patternFill patternType="solid">
        <fgColor rgb="FFBFBFBF"/>
        <bgColor rgb="FF000000"/>
      </patternFill>
    </fill>
    <fill>
      <patternFill patternType="solid">
        <fgColor rgb="FFA5A5A5"/>
        <bgColor rgb="FF000000"/>
      </patternFill>
    </fill>
    <fill>
      <patternFill patternType="solid">
        <fgColor rgb="FFFFFF00"/>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style="medium">
        <color indexed="64"/>
      </left>
      <right style="medium">
        <color indexed="64"/>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9"/>
      </left>
      <right style="thin">
        <color indexed="9"/>
      </right>
      <top style="thin">
        <color indexed="9"/>
      </top>
      <bottom style="thin">
        <color indexed="8"/>
      </bottom>
      <diagonal/>
    </border>
    <border>
      <left style="thin">
        <color indexed="9"/>
      </left>
      <right style="thin">
        <color indexed="9"/>
      </right>
      <top style="thin">
        <color indexed="9"/>
      </top>
      <bottom style="thin">
        <color indexed="9"/>
      </bottom>
      <diagonal/>
    </border>
    <border>
      <left style="thin">
        <color indexed="8"/>
      </left>
      <right style="thin">
        <color indexed="9"/>
      </right>
      <top style="thin">
        <color indexed="9"/>
      </top>
      <bottom style="thin">
        <color indexed="9"/>
      </bottom>
      <diagonal/>
    </border>
    <border>
      <left style="thin">
        <color indexed="8"/>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9"/>
      </left>
      <right style="thin">
        <color indexed="9"/>
      </right>
      <top style="thin">
        <color indexed="8"/>
      </top>
      <bottom style="thin">
        <color indexed="9"/>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64"/>
      </right>
      <top/>
      <bottom/>
      <diagonal/>
    </border>
    <border>
      <left/>
      <right/>
      <top/>
      <bottom style="thin">
        <color indexed="9"/>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s>
  <cellStyleXfs count="19">
    <xf numFmtId="0" fontId="0" fillId="0" borderId="0"/>
    <xf numFmtId="0" fontId="1" fillId="0" borderId="0" applyNumberFormat="0" applyFill="0" applyBorder="0" applyProtection="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Protection="0"/>
    <xf numFmtId="0" fontId="1" fillId="0" borderId="0" applyNumberFormat="0" applyFill="0" applyBorder="0" applyProtection="0"/>
    <xf numFmtId="0" fontId="8" fillId="0" borderId="0" applyNumberFormat="0" applyFill="0" applyBorder="0" applyAlignment="0" applyProtection="0">
      <alignment vertical="top"/>
      <protection locked="0"/>
    </xf>
    <xf numFmtId="43" fontId="9" fillId="0" borderId="0" applyFont="0" applyFill="0" applyBorder="0" applyAlignment="0" applyProtection="0"/>
    <xf numFmtId="43" fontId="14" fillId="0" borderId="0" applyFont="0" applyFill="0" applyBorder="0" applyAlignment="0" applyProtection="0"/>
    <xf numFmtId="0" fontId="32" fillId="0" borderId="0" applyNumberFormat="0"/>
    <xf numFmtId="0" fontId="14" fillId="0" borderId="0"/>
    <xf numFmtId="0" fontId="33" fillId="0" borderId="0"/>
    <xf numFmtId="43" fontId="14" fillId="0" borderId="0" applyFont="0" applyFill="0" applyBorder="0" applyAlignment="0" applyProtection="0"/>
    <xf numFmtId="43" fontId="33" fillId="0" borderId="0" applyFont="0" applyFill="0" applyBorder="0" applyAlignment="0" applyProtection="0"/>
    <xf numFmtId="0" fontId="34" fillId="0" borderId="0" applyNumberFormat="0"/>
    <xf numFmtId="0" fontId="18" fillId="0" borderId="0" applyNumberFormat="0"/>
    <xf numFmtId="41" fontId="9" fillId="0" borderId="0" applyFont="0" applyFill="0" applyBorder="0" applyAlignment="0" applyProtection="0"/>
    <xf numFmtId="0" fontId="46" fillId="0" borderId="0"/>
    <xf numFmtId="180" fontId="9" fillId="0" borderId="0" applyFont="0" applyFill="0" applyBorder="0" applyAlignment="0" applyProtection="0"/>
  </cellStyleXfs>
  <cellXfs count="1234">
    <xf numFmtId="0" fontId="0" fillId="0" borderId="0" xfId="0"/>
    <xf numFmtId="0" fontId="7" fillId="0" borderId="0" xfId="0" applyFont="1"/>
    <xf numFmtId="0" fontId="10" fillId="0" borderId="0" xfId="0" applyFont="1" applyAlignment="1">
      <alignment horizontal="right" vertical="top" wrapText="1"/>
    </xf>
    <xf numFmtId="0" fontId="12" fillId="0" borderId="1" xfId="0" applyFont="1" applyBorder="1" applyAlignment="1">
      <alignment horizontal="center" wrapText="1"/>
    </xf>
    <xf numFmtId="0" fontId="13" fillId="0" borderId="1" xfId="0" applyFont="1" applyBorder="1" applyAlignment="1">
      <alignment horizontal="right" wrapText="1"/>
    </xf>
    <xf numFmtId="0" fontId="12" fillId="0" borderId="0" xfId="0" applyFont="1" applyAlignment="1">
      <alignment horizontal="center" vertical="center"/>
    </xf>
    <xf numFmtId="0" fontId="12" fillId="6" borderId="2" xfId="0" applyFont="1" applyFill="1" applyBorder="1" applyAlignment="1">
      <alignment horizontal="center" vertical="center" wrapText="1"/>
    </xf>
    <xf numFmtId="164" fontId="12" fillId="6" borderId="2" xfId="7" applyNumberFormat="1" applyFont="1" applyFill="1" applyBorder="1"/>
    <xf numFmtId="0" fontId="7" fillId="3" borderId="2" xfId="0" applyFont="1" applyFill="1" applyBorder="1" applyAlignment="1"/>
    <xf numFmtId="0" fontId="7" fillId="3" borderId="2" xfId="0" applyFont="1" applyFill="1" applyBorder="1" applyAlignment="1">
      <alignment horizontal="center"/>
    </xf>
    <xf numFmtId="0" fontId="7" fillId="3" borderId="6" xfId="0" applyFont="1" applyFill="1" applyBorder="1" applyAlignment="1"/>
    <xf numFmtId="0" fontId="7" fillId="0" borderId="2" xfId="0" applyFont="1" applyFill="1" applyBorder="1" applyAlignment="1">
      <alignment horizontal="left" vertical="center"/>
    </xf>
    <xf numFmtId="165" fontId="12" fillId="0" borderId="3" xfId="0" applyNumberFormat="1" applyFont="1" applyFill="1" applyBorder="1" applyAlignment="1">
      <alignment horizontal="center" vertical="center"/>
    </xf>
    <xf numFmtId="0" fontId="7" fillId="0" borderId="0" xfId="0" applyFont="1" applyFill="1" applyAlignment="1">
      <alignment horizontal="center" vertical="center"/>
    </xf>
    <xf numFmtId="0" fontId="7" fillId="0" borderId="2" xfId="0" applyFont="1" applyBorder="1" applyAlignment="1"/>
    <xf numFmtId="2" fontId="7" fillId="0" borderId="2" xfId="0" applyNumberFormat="1" applyFont="1" applyBorder="1" applyAlignment="1">
      <alignment horizontal="center" vertical="center"/>
    </xf>
    <xf numFmtId="0" fontId="7" fillId="0" borderId="7"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Border="1" applyAlignment="1">
      <alignment horizontal="right" vertical="center"/>
    </xf>
    <xf numFmtId="0" fontId="7"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applyAlignment="1">
      <alignment horizontal="center" vertical="center"/>
    </xf>
    <xf numFmtId="0" fontId="12"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12" fillId="0" borderId="2" xfId="0" applyFont="1" applyBorder="1" applyAlignment="1">
      <alignment horizontal="center" vertical="center"/>
    </xf>
    <xf numFmtId="0" fontId="7" fillId="0" borderId="2" xfId="0" applyFont="1" applyFill="1" applyBorder="1" applyAlignment="1">
      <alignment horizontal="right" vertical="center"/>
    </xf>
    <xf numFmtId="0" fontId="7" fillId="0" borderId="2" xfId="0" applyFont="1" applyFill="1" applyBorder="1"/>
    <xf numFmtId="164" fontId="12" fillId="6" borderId="2" xfId="7" applyNumberFormat="1" applyFont="1" applyFill="1" applyBorder="1" applyAlignment="1">
      <alignment horizontal="center"/>
    </xf>
    <xf numFmtId="164" fontId="0" fillId="0" borderId="0" xfId="0" applyNumberFormat="1"/>
    <xf numFmtId="0" fontId="12" fillId="0" borderId="1" xfId="0" applyFont="1" applyBorder="1" applyAlignment="1">
      <alignment horizontal="center"/>
    </xf>
    <xf numFmtId="3" fontId="7" fillId="0" borderId="0" xfId="4" applyNumberFormat="1" applyFont="1"/>
    <xf numFmtId="0" fontId="12" fillId="0" borderId="0" xfId="0" applyFont="1" applyFill="1" applyBorder="1" applyAlignment="1">
      <alignment horizontal="left"/>
    </xf>
    <xf numFmtId="164" fontId="12" fillId="0" borderId="0" xfId="7" applyNumberFormat="1" applyFont="1" applyFill="1" applyBorder="1"/>
    <xf numFmtId="0" fontId="17" fillId="0" borderId="0" xfId="0" applyFont="1" applyFill="1" applyBorder="1" applyAlignment="1">
      <alignment horizontal="right"/>
    </xf>
    <xf numFmtId="0" fontId="14" fillId="0" borderId="0" xfId="5" applyFont="1"/>
    <xf numFmtId="0" fontId="10" fillId="0" borderId="0" xfId="5" applyFont="1" applyAlignment="1">
      <alignment horizontal="right" vertical="top" wrapText="1"/>
    </xf>
    <xf numFmtId="0" fontId="14" fillId="0" borderId="0" xfId="5" applyFont="1" applyFill="1"/>
    <xf numFmtId="0" fontId="11" fillId="0" borderId="0" xfId="5" applyFont="1" applyFill="1"/>
    <xf numFmtId="0" fontId="12" fillId="0" borderId="1" xfId="5" applyFont="1" applyBorder="1" applyAlignment="1">
      <alignment horizontal="center" wrapText="1"/>
    </xf>
    <xf numFmtId="0" fontId="13" fillId="0" borderId="1" xfId="5" applyFont="1" applyBorder="1" applyAlignment="1">
      <alignment horizontal="right" wrapText="1"/>
    </xf>
    <xf numFmtId="0" fontId="12" fillId="0" borderId="0" xfId="5" applyFont="1" applyAlignment="1">
      <alignment horizontal="center" vertical="center"/>
    </xf>
    <xf numFmtId="0" fontId="12" fillId="6" borderId="2" xfId="5" applyFont="1" applyFill="1" applyBorder="1" applyAlignment="1">
      <alignment horizontal="center" vertical="center" wrapText="1"/>
    </xf>
    <xf numFmtId="0" fontId="3" fillId="0" borderId="2" xfId="5" applyFont="1" applyFill="1" applyBorder="1" applyAlignment="1">
      <alignment horizontal="center" vertical="center"/>
    </xf>
    <xf numFmtId="0" fontId="3" fillId="0" borderId="2"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3" fillId="0" borderId="0" xfId="5" applyFont="1" applyFill="1" applyAlignment="1">
      <alignment horizontal="center" vertical="center"/>
    </xf>
    <xf numFmtId="0" fontId="14" fillId="6" borderId="2" xfId="5" applyFont="1" applyFill="1" applyBorder="1"/>
    <xf numFmtId="164" fontId="12" fillId="6" borderId="2" xfId="8" applyNumberFormat="1" applyFont="1" applyFill="1" applyBorder="1"/>
    <xf numFmtId="49" fontId="14" fillId="0" borderId="2" xfId="5" applyNumberFormat="1" applyFont="1" applyBorder="1"/>
    <xf numFmtId="0" fontId="14" fillId="0" borderId="2" xfId="5" applyFont="1" applyBorder="1" applyAlignment="1">
      <alignment wrapText="1"/>
    </xf>
    <xf numFmtId="0" fontId="14" fillId="0" borderId="2" xfId="5" applyFont="1" applyBorder="1"/>
    <xf numFmtId="0" fontId="14" fillId="0" borderId="2" xfId="5" applyFont="1" applyFill="1" applyBorder="1"/>
    <xf numFmtId="0" fontId="11" fillId="0" borderId="2" xfId="5" applyFont="1" applyBorder="1"/>
    <xf numFmtId="0" fontId="12" fillId="0" borderId="0" xfId="5" applyFont="1" applyBorder="1" applyAlignment="1">
      <alignment horizontal="center" wrapText="1"/>
    </xf>
    <xf numFmtId="0" fontId="12" fillId="0" borderId="0" xfId="5" applyFont="1" applyFill="1"/>
    <xf numFmtId="0" fontId="7" fillId="0" borderId="2" xfId="0" applyFont="1" applyBorder="1" applyAlignment="1">
      <alignment vertical="top" wrapText="1"/>
    </xf>
    <xf numFmtId="0" fontId="12" fillId="0" borderId="2" xfId="0" applyFont="1" applyBorder="1" applyAlignment="1">
      <alignment wrapText="1"/>
    </xf>
    <xf numFmtId="164" fontId="12" fillId="0" borderId="5" xfId="0" applyNumberFormat="1" applyFont="1" applyBorder="1" applyAlignment="1"/>
    <xf numFmtId="0" fontId="7" fillId="0" borderId="0" xfId="0" applyFont="1" applyBorder="1" applyAlignment="1">
      <alignment vertical="center"/>
    </xf>
    <xf numFmtId="0" fontId="7" fillId="0" borderId="0" xfId="0" applyFont="1" applyAlignment="1">
      <alignment vertical="center"/>
    </xf>
    <xf numFmtId="0" fontId="20" fillId="2" borderId="21" xfId="1" applyNumberFormat="1" applyFont="1" applyFill="1" applyBorder="1" applyAlignment="1">
      <alignment horizontal="center" vertical="center" wrapText="1"/>
    </xf>
    <xf numFmtId="0" fontId="21" fillId="2" borderId="22" xfId="1" applyNumberFormat="1" applyFont="1" applyFill="1" applyBorder="1" applyAlignment="1">
      <alignment horizontal="center" vertical="center" wrapText="1"/>
    </xf>
    <xf numFmtId="11" fontId="21" fillId="2" borderId="22" xfId="1" applyNumberFormat="1" applyFont="1" applyFill="1" applyBorder="1" applyAlignment="1">
      <alignment horizontal="center" vertical="center" wrapText="1"/>
    </xf>
    <xf numFmtId="0" fontId="21" fillId="2" borderId="23" xfId="1" applyNumberFormat="1" applyFont="1" applyFill="1" applyBorder="1" applyAlignment="1">
      <alignment horizontal="center" vertical="center" wrapText="1"/>
    </xf>
    <xf numFmtId="4" fontId="7" fillId="0" borderId="16" xfId="0" applyNumberFormat="1"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Alignment="1">
      <alignment vertical="center"/>
    </xf>
    <xf numFmtId="4" fontId="2" fillId="2" borderId="13" xfId="1" applyNumberFormat="1" applyFont="1" applyFill="1" applyBorder="1" applyAlignment="1">
      <alignment horizontal="center" vertical="center" wrapText="1"/>
    </xf>
    <xf numFmtId="4" fontId="2" fillId="2" borderId="23" xfId="1" applyNumberFormat="1" applyFont="1" applyFill="1" applyBorder="1" applyAlignment="1">
      <alignment horizontal="center" vertical="center" wrapText="1"/>
    </xf>
    <xf numFmtId="4" fontId="7" fillId="0" borderId="29" xfId="0" applyNumberFormat="1" applyFont="1" applyFill="1" applyBorder="1" applyAlignment="1">
      <alignment horizontal="center" vertical="center"/>
    </xf>
    <xf numFmtId="0" fontId="6" fillId="0" borderId="16" xfId="1" applyNumberFormat="1" applyFont="1" applyFill="1" applyBorder="1" applyAlignment="1">
      <alignment horizontal="center" vertical="center" wrapText="1"/>
    </xf>
    <xf numFmtId="0" fontId="6" fillId="0" borderId="21" xfId="1" applyNumberFormat="1" applyFont="1" applyFill="1" applyBorder="1" applyAlignment="1">
      <alignment horizontal="center" vertical="center" wrapText="1"/>
    </xf>
    <xf numFmtId="0" fontId="6" fillId="0" borderId="22" xfId="1" applyNumberFormat="1" applyFont="1" applyFill="1" applyBorder="1" applyAlignment="1">
      <alignment horizontal="center" vertical="center" wrapText="1"/>
    </xf>
    <xf numFmtId="0" fontId="6" fillId="0" borderId="26" xfId="1" applyNumberFormat="1" applyFont="1" applyFill="1" applyBorder="1" applyAlignment="1">
      <alignment horizontal="center" vertical="center" wrapText="1"/>
    </xf>
    <xf numFmtId="4" fontId="2" fillId="2" borderId="22" xfId="1" applyNumberFormat="1" applyFont="1" applyFill="1" applyBorder="1" applyAlignment="1">
      <alignment horizontal="center" vertical="center" wrapText="1"/>
    </xf>
    <xf numFmtId="0" fontId="16" fillId="0" borderId="2" xfId="1" applyNumberFormat="1" applyFont="1" applyFill="1" applyBorder="1" applyAlignment="1">
      <alignment horizontal="center" vertical="center" wrapText="1"/>
    </xf>
    <xf numFmtId="49" fontId="21" fillId="0" borderId="2" xfId="1" applyNumberFormat="1" applyFont="1" applyFill="1" applyBorder="1" applyAlignment="1">
      <alignment horizontal="center" vertical="center" wrapText="1"/>
    </xf>
    <xf numFmtId="0" fontId="16" fillId="0" borderId="30" xfId="0" applyNumberFormat="1" applyFont="1" applyFill="1" applyBorder="1" applyAlignment="1">
      <alignment horizontal="center" vertical="center" wrapText="1"/>
    </xf>
    <xf numFmtId="4" fontId="7" fillId="0" borderId="2" xfId="0" applyNumberFormat="1" applyFont="1" applyFill="1" applyBorder="1" applyAlignment="1">
      <alignment horizontal="center" vertical="center"/>
    </xf>
    <xf numFmtId="4" fontId="7" fillId="0" borderId="3" xfId="0" applyNumberFormat="1" applyFont="1" applyFill="1" applyBorder="1" applyAlignment="1">
      <alignment horizontal="center" vertical="center"/>
    </xf>
    <xf numFmtId="4" fontId="7" fillId="0" borderId="18" xfId="0" applyNumberFormat="1" applyFont="1" applyFill="1" applyBorder="1" applyAlignment="1">
      <alignment horizontal="center" vertical="center"/>
    </xf>
    <xf numFmtId="2" fontId="7" fillId="0" borderId="0" xfId="0" applyNumberFormat="1" applyFont="1" applyBorder="1" applyAlignment="1">
      <alignment horizontal="center" vertical="center"/>
    </xf>
    <xf numFmtId="2" fontId="7" fillId="0" borderId="0" xfId="0" applyNumberFormat="1" applyFont="1" applyFill="1" applyBorder="1" applyAlignment="1">
      <alignment horizontal="center" vertical="center"/>
    </xf>
    <xf numFmtId="49" fontId="16" fillId="0" borderId="3" xfId="1" applyNumberFormat="1" applyFont="1" applyFill="1" applyBorder="1" applyAlignment="1">
      <alignment horizontal="center" vertical="center" wrapText="1"/>
    </xf>
    <xf numFmtId="0" fontId="21" fillId="0" borderId="31" xfId="0" applyNumberFormat="1" applyFont="1" applyFill="1" applyBorder="1" applyAlignment="1">
      <alignment horizontal="center" vertical="center"/>
    </xf>
    <xf numFmtId="0" fontId="16" fillId="0" borderId="31" xfId="0" applyNumberFormat="1" applyFont="1" applyFill="1" applyBorder="1" applyAlignment="1">
      <alignment horizontal="justify" vertical="center" wrapText="1"/>
    </xf>
    <xf numFmtId="0" fontId="16" fillId="0" borderId="5" xfId="1" applyNumberFormat="1" applyFont="1" applyFill="1" applyBorder="1" applyAlignment="1">
      <alignment horizontal="center" vertical="center" wrapText="1"/>
    </xf>
    <xf numFmtId="11" fontId="16" fillId="0" borderId="2" xfId="1" applyNumberFormat="1" applyFont="1" applyFill="1" applyBorder="1" applyAlignment="1">
      <alignment horizontal="justify" vertical="center" wrapText="1"/>
    </xf>
    <xf numFmtId="2" fontId="21" fillId="0" borderId="2" xfId="1" applyNumberFormat="1" applyFont="1" applyFill="1" applyBorder="1" applyAlignment="1">
      <alignment horizontal="justify" vertical="center" wrapText="1"/>
    </xf>
    <xf numFmtId="49" fontId="22" fillId="0" borderId="3" xfId="1" applyNumberFormat="1" applyFont="1" applyFill="1" applyBorder="1" applyAlignment="1">
      <alignment horizontal="center" vertical="center" wrapText="1"/>
    </xf>
    <xf numFmtId="49" fontId="21" fillId="0" borderId="2" xfId="1" applyNumberFormat="1" applyFont="1" applyFill="1" applyBorder="1" applyAlignment="1">
      <alignment horizontal="justify" vertical="center" wrapText="1"/>
    </xf>
    <xf numFmtId="0" fontId="21" fillId="0" borderId="31" xfId="0" applyNumberFormat="1" applyFont="1" applyFill="1" applyBorder="1" applyAlignment="1">
      <alignment horizontal="center" vertical="center" wrapText="1"/>
    </xf>
    <xf numFmtId="0" fontId="16" fillId="0" borderId="4" xfId="1" applyNumberFormat="1" applyFont="1" applyFill="1" applyBorder="1" applyAlignment="1">
      <alignment horizontal="center" vertical="center" wrapText="1"/>
    </xf>
    <xf numFmtId="0" fontId="21" fillId="0" borderId="32" xfId="0" applyNumberFormat="1" applyFont="1" applyFill="1" applyBorder="1" applyAlignment="1">
      <alignment horizontal="center" vertical="center" wrapText="1"/>
    </xf>
    <xf numFmtId="0" fontId="16" fillId="0" borderId="32" xfId="0" applyNumberFormat="1" applyFont="1" applyFill="1" applyBorder="1" applyAlignment="1">
      <alignment horizontal="justify" vertical="center" wrapText="1"/>
    </xf>
    <xf numFmtId="0" fontId="16" fillId="0" borderId="33" xfId="0" applyNumberFormat="1" applyFont="1" applyFill="1" applyBorder="1" applyAlignment="1">
      <alignment horizontal="center" vertical="center" wrapText="1"/>
    </xf>
    <xf numFmtId="0" fontId="21" fillId="0" borderId="2" xfId="0" applyNumberFormat="1" applyFont="1" applyFill="1" applyBorder="1" applyAlignment="1">
      <alignment horizontal="center" vertical="center"/>
    </xf>
    <xf numFmtId="0" fontId="16" fillId="0" borderId="2" xfId="0" applyNumberFormat="1" applyFont="1" applyFill="1" applyBorder="1" applyAlignment="1">
      <alignment horizontal="justify" vertical="center" wrapText="1"/>
    </xf>
    <xf numFmtId="0" fontId="16" fillId="0" borderId="2" xfId="0" applyNumberFormat="1" applyFont="1" applyFill="1" applyBorder="1" applyAlignment="1">
      <alignment horizontal="center" vertical="center" wrapText="1"/>
    </xf>
    <xf numFmtId="0" fontId="12" fillId="0" borderId="0" xfId="0" applyFont="1" applyAlignment="1">
      <alignment horizontal="center" vertical="center" wrapText="1"/>
    </xf>
    <xf numFmtId="0" fontId="23" fillId="0" borderId="0" xfId="0" applyFont="1" applyAlignment="1">
      <alignment horizontal="justify"/>
    </xf>
    <xf numFmtId="0" fontId="7" fillId="0" borderId="0" xfId="0" applyFont="1" applyAlignment="1">
      <alignment horizontal="center" vertical="center"/>
    </xf>
    <xf numFmtId="4" fontId="7" fillId="0" borderId="0" xfId="0" applyNumberFormat="1" applyFont="1" applyBorder="1" applyAlignment="1">
      <alignment vertical="center"/>
    </xf>
    <xf numFmtId="0" fontId="12" fillId="0" borderId="0" xfId="0" applyFont="1" applyFill="1" applyBorder="1" applyAlignment="1">
      <alignment horizontal="center" vertical="center" wrapText="1"/>
    </xf>
    <xf numFmtId="0" fontId="24" fillId="0" borderId="0" xfId="0" applyFont="1" applyAlignment="1">
      <alignment horizontal="justify"/>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xf>
    <xf numFmtId="0" fontId="5" fillId="0" borderId="0" xfId="0" applyFont="1" applyFill="1" applyBorder="1" applyAlignment="1">
      <alignment horizontal="center" wrapText="1"/>
    </xf>
    <xf numFmtId="0" fontId="25" fillId="0" borderId="0" xfId="0" applyFont="1" applyAlignment="1">
      <alignment horizontal="justify"/>
    </xf>
    <xf numFmtId="0" fontId="27" fillId="0" borderId="0" xfId="6" applyFont="1" applyAlignment="1" applyProtection="1">
      <alignment horizontal="left"/>
    </xf>
    <xf numFmtId="0" fontId="26" fillId="0" borderId="0" xfId="6" applyFont="1" applyAlignment="1" applyProtection="1">
      <alignment horizontal="left"/>
    </xf>
    <xf numFmtId="49" fontId="31" fillId="0" borderId="34" xfId="0" applyNumberFormat="1" applyFont="1" applyFill="1" applyBorder="1" applyAlignment="1">
      <alignment horizontal="right" wrapText="1"/>
    </xf>
    <xf numFmtId="0" fontId="12" fillId="0" borderId="2" xfId="5" applyFont="1" applyBorder="1" applyAlignment="1">
      <alignment wrapText="1"/>
    </xf>
    <xf numFmtId="164" fontId="14" fillId="0" borderId="2" xfId="8" applyNumberFormat="1" applyFont="1" applyBorder="1"/>
    <xf numFmtId="164" fontId="14" fillId="0" borderId="2" xfId="8" applyNumberFormat="1" applyFont="1" applyFill="1" applyBorder="1"/>
    <xf numFmtId="0" fontId="14" fillId="0" borderId="2" xfId="5" applyFont="1" applyFill="1" applyBorder="1" applyAlignment="1">
      <alignment horizontal="right"/>
    </xf>
    <xf numFmtId="0" fontId="5" fillId="0" borderId="2" xfId="0" applyFont="1" applyFill="1" applyBorder="1"/>
    <xf numFmtId="43" fontId="5" fillId="0" borderId="2" xfId="0" applyNumberFormat="1" applyFont="1" applyFill="1" applyBorder="1"/>
    <xf numFmtId="43" fontId="12" fillId="6" borderId="2" xfId="7" applyNumberFormat="1" applyFont="1" applyFill="1" applyBorder="1"/>
    <xf numFmtId="164" fontId="12" fillId="6" borderId="2" xfId="7" applyNumberFormat="1" applyFont="1" applyFill="1" applyBorder="1" applyAlignment="1">
      <alignment wrapText="1"/>
    </xf>
    <xf numFmtId="49" fontId="7" fillId="0" borderId="2" xfId="0" applyNumberFormat="1" applyFont="1" applyBorder="1"/>
    <xf numFmtId="0" fontId="7" fillId="0" borderId="2" xfId="0" applyFont="1" applyBorder="1" applyAlignment="1">
      <alignment wrapText="1"/>
    </xf>
    <xf numFmtId="0" fontId="7" fillId="6" borderId="2" xfId="0" applyFont="1" applyFill="1" applyBorder="1"/>
    <xf numFmtId="0" fontId="7" fillId="0" borderId="2" xfId="0" applyFont="1" applyBorder="1"/>
    <xf numFmtId="0" fontId="7" fillId="10" borderId="2" xfId="0" applyFont="1" applyFill="1" applyBorder="1"/>
    <xf numFmtId="0" fontId="12" fillId="10" borderId="2" xfId="0" applyFont="1" applyFill="1" applyBorder="1"/>
    <xf numFmtId="0" fontId="12" fillId="10" borderId="2" xfId="0" applyFont="1" applyFill="1" applyBorder="1" applyAlignment="1">
      <alignment wrapText="1"/>
    </xf>
    <xf numFmtId="0" fontId="12" fillId="11" borderId="2" xfId="0" applyFont="1" applyFill="1" applyBorder="1"/>
    <xf numFmtId="0" fontId="5" fillId="0" borderId="2" xfId="0" applyFont="1" applyBorder="1"/>
    <xf numFmtId="0" fontId="5" fillId="0" borderId="2" xfId="0" applyFont="1" applyBorder="1" applyAlignment="1">
      <alignment horizontal="center" wrapText="1"/>
    </xf>
    <xf numFmtId="0" fontId="12" fillId="0" borderId="2" xfId="0" applyFont="1" applyFill="1" applyBorder="1" applyAlignment="1">
      <alignment horizontal="left" vertical="top" wrapText="1"/>
    </xf>
    <xf numFmtId="43" fontId="7" fillId="0" borderId="3" xfId="0" applyNumberFormat="1" applyFont="1" applyFill="1" applyBorder="1" applyAlignment="1">
      <alignment horizontal="right" vertical="center" wrapText="1"/>
    </xf>
    <xf numFmtId="43" fontId="7" fillId="0" borderId="3" xfId="0" applyNumberFormat="1" applyFont="1" applyFill="1" applyBorder="1" applyAlignment="1">
      <alignment horizontal="center" vertical="center" wrapText="1"/>
    </xf>
    <xf numFmtId="49" fontId="12" fillId="0" borderId="2" xfId="0" applyNumberFormat="1" applyFont="1" applyBorder="1"/>
    <xf numFmtId="0" fontId="12" fillId="0" borderId="2" xfId="0" applyFont="1" applyBorder="1" applyAlignment="1">
      <alignment vertical="top" wrapText="1"/>
    </xf>
    <xf numFmtId="0" fontId="12" fillId="0" borderId="0" xfId="0" applyFont="1" applyAlignment="1">
      <alignment horizontal="left" wrapText="1"/>
    </xf>
    <xf numFmtId="0" fontId="7" fillId="4" borderId="2" xfId="0" applyFont="1" applyFill="1" applyBorder="1"/>
    <xf numFmtId="0" fontId="12" fillId="0" borderId="2" xfId="0" applyFont="1" applyBorder="1" applyAlignment="1">
      <alignment vertical="center"/>
    </xf>
    <xf numFmtId="164" fontId="7" fillId="0" borderId="2" xfId="7" applyNumberFormat="1" applyFont="1" applyBorder="1"/>
    <xf numFmtId="0" fontId="7" fillId="0" borderId="2" xfId="0" applyFont="1" applyBorder="1" applyAlignment="1">
      <alignment vertical="center" wrapText="1"/>
    </xf>
    <xf numFmtId="0" fontId="7" fillId="0" borderId="2" xfId="0" applyFont="1" applyBorder="1" applyAlignment="1">
      <alignment vertical="center"/>
    </xf>
    <xf numFmtId="0" fontId="6" fillId="0" borderId="2" xfId="0" applyFont="1" applyBorder="1" applyAlignment="1">
      <alignment horizontal="center"/>
    </xf>
    <xf numFmtId="0" fontId="12" fillId="0" borderId="2" xfId="0" applyFont="1" applyBorder="1" applyAlignment="1">
      <alignment horizontal="center"/>
    </xf>
    <xf numFmtId="0" fontId="7" fillId="0" borderId="3"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6" fillId="0" borderId="0" xfId="0" applyNumberFormat="1" applyFont="1" applyFill="1" applyAlignment="1"/>
    <xf numFmtId="0" fontId="14" fillId="0" borderId="0" xfId="10"/>
    <xf numFmtId="0" fontId="10" fillId="0" borderId="0" xfId="10" applyFont="1" applyAlignment="1">
      <alignment horizontal="right" vertical="top" wrapText="1"/>
    </xf>
    <xf numFmtId="0" fontId="14" fillId="0" borderId="0" xfId="10" applyFill="1"/>
    <xf numFmtId="0" fontId="11" fillId="0" borderId="0" xfId="10" applyFont="1" applyFill="1"/>
    <xf numFmtId="0" fontId="12" fillId="0" borderId="1" xfId="10" applyFont="1" applyBorder="1" applyAlignment="1">
      <alignment horizontal="center" wrapText="1"/>
    </xf>
    <xf numFmtId="0" fontId="13" fillId="0" borderId="1" xfId="10" applyFont="1" applyBorder="1" applyAlignment="1">
      <alignment horizontal="right" wrapText="1"/>
    </xf>
    <xf numFmtId="0" fontId="12" fillId="0" borderId="0" xfId="10" applyFont="1" applyAlignment="1">
      <alignment horizontal="center" vertical="center"/>
    </xf>
    <xf numFmtId="0" fontId="12" fillId="6" borderId="2" xfId="10" applyFont="1" applyFill="1" applyBorder="1" applyAlignment="1">
      <alignment horizontal="center" vertical="center" wrapText="1"/>
    </xf>
    <xf numFmtId="0" fontId="3" fillId="0" borderId="2" xfId="10" applyFont="1" applyFill="1" applyBorder="1" applyAlignment="1">
      <alignment horizontal="center" vertical="center"/>
    </xf>
    <xf numFmtId="0" fontId="3" fillId="0" borderId="2" xfId="10" applyFont="1" applyFill="1" applyBorder="1" applyAlignment="1">
      <alignment horizontal="center" vertical="center" wrapText="1"/>
    </xf>
    <xf numFmtId="0" fontId="3" fillId="0" borderId="3" xfId="10" applyFont="1" applyFill="1" applyBorder="1" applyAlignment="1">
      <alignment horizontal="center" vertical="center" wrapText="1"/>
    </xf>
    <xf numFmtId="0" fontId="3" fillId="0" borderId="0" xfId="10" applyFont="1" applyFill="1" applyAlignment="1">
      <alignment horizontal="center" vertical="center"/>
    </xf>
    <xf numFmtId="49" fontId="14" fillId="0" borderId="2" xfId="10" applyNumberFormat="1" applyBorder="1"/>
    <xf numFmtId="0" fontId="14" fillId="0" borderId="2" xfId="10" applyBorder="1"/>
    <xf numFmtId="164" fontId="0" fillId="0" borderId="2" xfId="12" applyNumberFormat="1" applyFont="1" applyBorder="1"/>
    <xf numFmtId="0" fontId="11" fillId="0" borderId="2" xfId="10" applyFont="1" applyBorder="1"/>
    <xf numFmtId="0" fontId="14" fillId="6" borderId="2" xfId="10" applyFill="1" applyBorder="1"/>
    <xf numFmtId="164" fontId="12" fillId="6" borderId="2" xfId="12" applyNumberFormat="1" applyFont="1" applyFill="1" applyBorder="1"/>
    <xf numFmtId="0" fontId="5" fillId="2" borderId="2" xfId="14" applyFont="1" applyFill="1" applyBorder="1" applyAlignment="1">
      <alignment horizontal="left" vertical="top" wrapText="1"/>
    </xf>
    <xf numFmtId="0" fontId="7" fillId="0" borderId="2" xfId="10" applyFont="1" applyBorder="1" applyAlignment="1">
      <alignment vertical="center" wrapText="1"/>
    </xf>
    <xf numFmtId="0" fontId="7" fillId="0" borderId="2" xfId="10" applyFont="1" applyBorder="1"/>
    <xf numFmtId="171" fontId="5" fillId="0" borderId="3" xfId="10" applyNumberFormat="1" applyFont="1" applyBorder="1"/>
    <xf numFmtId="0" fontId="7" fillId="0" borderId="2" xfId="10" applyFont="1" applyBorder="1" applyAlignment="1">
      <alignment vertical="center"/>
    </xf>
    <xf numFmtId="0" fontId="7" fillId="0" borderId="2" xfId="10" applyFont="1" applyBorder="1" applyAlignment="1">
      <alignment wrapText="1"/>
    </xf>
    <xf numFmtId="0" fontId="5" fillId="2" borderId="2" xfId="14" applyFont="1" applyFill="1" applyBorder="1" applyAlignment="1">
      <alignment wrapText="1"/>
    </xf>
    <xf numFmtId="0" fontId="5" fillId="0" borderId="46" xfId="10" applyFont="1" applyBorder="1" applyAlignment="1">
      <alignment wrapText="1"/>
    </xf>
    <xf numFmtId="169" fontId="5" fillId="0" borderId="3" xfId="10" applyNumberFormat="1" applyFont="1" applyBorder="1"/>
    <xf numFmtId="0" fontId="5" fillId="2" borderId="2" xfId="14" applyFont="1" applyFill="1" applyBorder="1" applyAlignment="1">
      <alignment horizontal="left" wrapText="1"/>
    </xf>
    <xf numFmtId="0" fontId="14" fillId="0" borderId="2" xfId="10" applyBorder="1" applyAlignment="1">
      <alignment wrapText="1"/>
    </xf>
    <xf numFmtId="0" fontId="14" fillId="0" borderId="2" xfId="10" applyFill="1" applyBorder="1"/>
    <xf numFmtId="164" fontId="0" fillId="0" borderId="2" xfId="12" applyNumberFormat="1" applyFont="1" applyFill="1" applyBorder="1"/>
    <xf numFmtId="0" fontId="14" fillId="0" borderId="2" xfId="10" applyBorder="1" applyAlignment="1">
      <alignment vertical="center" wrapText="1"/>
    </xf>
    <xf numFmtId="167" fontId="14" fillId="0" borderId="2" xfId="10" applyNumberFormat="1" applyBorder="1"/>
    <xf numFmtId="167" fontId="5" fillId="0" borderId="3" xfId="10" applyNumberFormat="1" applyFont="1" applyBorder="1"/>
    <xf numFmtId="0" fontId="5" fillId="0" borderId="2" xfId="10" applyFont="1" applyBorder="1" applyAlignment="1">
      <alignment horizontal="left" vertical="top"/>
    </xf>
    <xf numFmtId="0" fontId="5" fillId="2" borderId="2" xfId="15" applyFont="1" applyFill="1" applyBorder="1" applyAlignment="1">
      <alignment horizontal="left" wrapText="1"/>
    </xf>
    <xf numFmtId="0" fontId="35" fillId="0" borderId="2" xfId="0" applyFont="1" applyFill="1" applyBorder="1" applyAlignment="1">
      <alignment horizontal="center" vertical="center" wrapText="1"/>
    </xf>
    <xf numFmtId="0" fontId="5" fillId="4" borderId="2" xfId="0" applyFont="1" applyFill="1" applyBorder="1" applyAlignment="1">
      <alignment horizontal="left"/>
    </xf>
    <xf numFmtId="164" fontId="7" fillId="0" borderId="3" xfId="12" applyNumberFormat="1" applyFont="1" applyFill="1" applyBorder="1" applyAlignment="1">
      <alignment horizontal="center" vertical="center" wrapText="1"/>
    </xf>
    <xf numFmtId="164" fontId="7" fillId="0" borderId="3" xfId="0" applyNumberFormat="1" applyFont="1" applyFill="1" applyBorder="1" applyAlignment="1">
      <alignment horizontal="center" vertical="center" wrapText="1"/>
    </xf>
    <xf numFmtId="0" fontId="7" fillId="0" borderId="2" xfId="0" applyFont="1" applyFill="1" applyBorder="1" applyAlignment="1">
      <alignment horizontal="right" vertical="center" wrapText="1"/>
    </xf>
    <xf numFmtId="0" fontId="5" fillId="4" borderId="5" xfId="0" applyFont="1" applyFill="1" applyBorder="1" applyAlignment="1">
      <alignment horizontal="left"/>
    </xf>
    <xf numFmtId="0" fontId="5" fillId="4" borderId="2" xfId="0" applyFont="1" applyFill="1" applyBorder="1" applyAlignment="1">
      <alignment horizontal="left" wrapText="1"/>
    </xf>
    <xf numFmtId="164" fontId="7" fillId="0" borderId="2" xfId="12" applyNumberFormat="1" applyFont="1" applyBorder="1"/>
    <xf numFmtId="0" fontId="35" fillId="0" borderId="2" xfId="0" applyFont="1" applyBorder="1" applyAlignment="1">
      <alignment wrapText="1"/>
    </xf>
    <xf numFmtId="10" fontId="35" fillId="0" borderId="2" xfId="0" applyNumberFormat="1" applyFont="1" applyBorder="1" applyAlignment="1">
      <alignment wrapText="1"/>
    </xf>
    <xf numFmtId="164" fontId="35" fillId="0" borderId="2" xfId="0" applyNumberFormat="1" applyFont="1" applyBorder="1" applyAlignment="1">
      <alignment wrapText="1"/>
    </xf>
    <xf numFmtId="43" fontId="7" fillId="0" borderId="3" xfId="12" applyNumberFormat="1" applyFont="1" applyBorder="1"/>
    <xf numFmtId="43" fontId="7" fillId="0" borderId="3" xfId="0" applyNumberFormat="1" applyFont="1" applyFill="1" applyBorder="1" applyAlignment="1">
      <alignment horizontal="center" wrapText="1"/>
    </xf>
    <xf numFmtId="0" fontId="5" fillId="0" borderId="2" xfId="0" applyFont="1" applyBorder="1" applyAlignment="1">
      <alignment horizontal="right"/>
    </xf>
    <xf numFmtId="164" fontId="7" fillId="0" borderId="3" xfId="12" applyNumberFormat="1" applyFont="1" applyBorder="1"/>
    <xf numFmtId="14" fontId="5" fillId="4" borderId="2" xfId="0" applyNumberFormat="1" applyFont="1" applyFill="1" applyBorder="1"/>
    <xf numFmtId="0" fontId="5" fillId="0" borderId="3" xfId="0" applyFont="1" applyFill="1" applyBorder="1" applyAlignment="1">
      <alignment horizontal="left" wrapText="1"/>
    </xf>
    <xf numFmtId="43" fontId="12" fillId="6" borderId="2" xfId="12" applyNumberFormat="1" applyFont="1" applyFill="1" applyBorder="1"/>
    <xf numFmtId="164" fontId="7" fillId="0" borderId="0" xfId="0" applyNumberFormat="1" applyFont="1"/>
    <xf numFmtId="0" fontId="36" fillId="0" borderId="0" xfId="0" applyFont="1" applyFill="1"/>
    <xf numFmtId="0" fontId="36" fillId="0" borderId="2" xfId="0" applyFont="1" applyBorder="1"/>
    <xf numFmtId="0" fontId="36" fillId="0" borderId="2" xfId="0" applyFont="1" applyBorder="1" applyAlignment="1">
      <alignment wrapText="1"/>
    </xf>
    <xf numFmtId="0" fontId="7" fillId="0" borderId="0" xfId="0" applyFont="1" applyAlignment="1">
      <alignment horizontal="right"/>
    </xf>
    <xf numFmtId="0" fontId="7" fillId="0" borderId="0" xfId="0" applyFont="1" applyFill="1"/>
    <xf numFmtId="0" fontId="7" fillId="0" borderId="0" xfId="0" applyFont="1" applyAlignment="1">
      <alignment horizontal="center"/>
    </xf>
    <xf numFmtId="0" fontId="7" fillId="0" borderId="0" xfId="0" applyFont="1" applyFill="1" applyAlignment="1">
      <alignment horizontal="center"/>
    </xf>
    <xf numFmtId="0" fontId="7" fillId="3" borderId="2" xfId="0" applyFont="1" applyFill="1" applyBorder="1" applyAlignment="1">
      <alignment horizontal="center" vertical="center"/>
    </xf>
    <xf numFmtId="0" fontId="12" fillId="3" borderId="0" xfId="0" applyFont="1" applyFill="1" applyAlignment="1">
      <alignment horizontal="left" vertical="center"/>
    </xf>
    <xf numFmtId="0" fontId="7" fillId="3"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6" borderId="3" xfId="0" applyFont="1" applyFill="1" applyBorder="1"/>
    <xf numFmtId="0" fontId="5" fillId="0" borderId="2" xfId="0" applyFont="1" applyBorder="1" applyAlignment="1">
      <alignment vertical="justify" wrapText="1"/>
    </xf>
    <xf numFmtId="164" fontId="5" fillId="0" borderId="2" xfId="7" applyNumberFormat="1" applyFont="1" applyBorder="1" applyAlignment="1">
      <alignment vertical="justify" wrapText="1"/>
    </xf>
    <xf numFmtId="0" fontId="5" fillId="0" borderId="2" xfId="0" applyFont="1" applyBorder="1" applyAlignment="1">
      <alignment vertical="center" wrapText="1"/>
    </xf>
    <xf numFmtId="164" fontId="7" fillId="0" borderId="2" xfId="7" applyNumberFormat="1" applyFont="1" applyFill="1" applyBorder="1"/>
    <xf numFmtId="0" fontId="7" fillId="0" borderId="2" xfId="0" applyFont="1" applyFill="1" applyBorder="1" applyAlignment="1">
      <alignment horizontal="center"/>
    </xf>
    <xf numFmtId="0" fontId="12" fillId="6" borderId="2" xfId="5" applyFont="1" applyFill="1" applyBorder="1" applyAlignment="1">
      <alignment horizontal="center" vertical="center" wrapText="1"/>
    </xf>
    <xf numFmtId="164" fontId="7" fillId="0" borderId="2" xfId="7" applyNumberFormat="1" applyFont="1" applyBorder="1" applyAlignment="1">
      <alignment horizontal="center"/>
    </xf>
    <xf numFmtId="3" fontId="7" fillId="0" borderId="2" xfId="0" applyNumberFormat="1" applyFont="1" applyBorder="1"/>
    <xf numFmtId="0" fontId="12" fillId="6" borderId="2" xfId="5" applyFont="1" applyFill="1" applyBorder="1" applyAlignment="1">
      <alignment horizontal="center" vertical="center" wrapText="1"/>
    </xf>
    <xf numFmtId="2" fontId="7" fillId="0" borderId="2" xfId="0" applyNumberFormat="1" applyFont="1" applyBorder="1" applyAlignment="1">
      <alignment horizontal="center"/>
    </xf>
    <xf numFmtId="2" fontId="7" fillId="0" borderId="3" xfId="12" applyNumberFormat="1" applyFont="1" applyFill="1" applyBorder="1" applyAlignment="1">
      <alignment horizontal="center" vertical="center" wrapText="1"/>
    </xf>
    <xf numFmtId="2" fontId="7" fillId="0" borderId="2" xfId="0" applyNumberFormat="1" applyFont="1" applyBorder="1"/>
    <xf numFmtId="2" fontId="7" fillId="0" borderId="3" xfId="0" applyNumberFormat="1" applyFont="1" applyFill="1" applyBorder="1" applyAlignment="1">
      <alignment horizontal="center" vertical="center" wrapText="1"/>
    </xf>
    <xf numFmtId="0" fontId="7" fillId="4" borderId="2" xfId="0" applyFont="1" applyFill="1" applyBorder="1" applyAlignment="1">
      <alignment horizontal="right"/>
    </xf>
    <xf numFmtId="0" fontId="7" fillId="0" borderId="2" xfId="0" applyFont="1" applyBorder="1" applyAlignment="1">
      <alignment horizontal="right"/>
    </xf>
    <xf numFmtId="2" fontId="7" fillId="0" borderId="2" xfId="0" applyNumberFormat="1" applyFont="1" applyFill="1" applyBorder="1"/>
    <xf numFmtId="0" fontId="5" fillId="0" borderId="2" xfId="0" applyFont="1" applyBorder="1" applyAlignment="1">
      <alignment wrapText="1"/>
    </xf>
    <xf numFmtId="0" fontId="7" fillId="0" borderId="2" xfId="0" applyFont="1" applyBorder="1" applyAlignment="1">
      <alignment horizontal="center" vertical="center" wrapText="1"/>
    </xf>
    <xf numFmtId="3" fontId="7" fillId="0" borderId="2" xfId="0" applyNumberFormat="1" applyFont="1" applyBorder="1" applyAlignment="1">
      <alignment horizontal="center" vertical="center"/>
    </xf>
    <xf numFmtId="164" fontId="7" fillId="0" borderId="2" xfId="7" applyNumberFormat="1" applyFont="1" applyBorder="1" applyAlignment="1">
      <alignment horizontal="center" vertical="center"/>
    </xf>
    <xf numFmtId="0" fontId="7" fillId="0" borderId="0" xfId="0" applyFont="1" applyFill="1" applyBorder="1"/>
    <xf numFmtId="49" fontId="7" fillId="0" borderId="0" xfId="0" applyNumberFormat="1" applyFont="1" applyFill="1" applyBorder="1"/>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3" fontId="7" fillId="0" borderId="0" xfId="0" applyNumberFormat="1" applyFont="1" applyFill="1" applyBorder="1" applyAlignment="1">
      <alignment horizontal="center" vertical="center"/>
    </xf>
    <xf numFmtId="164" fontId="7" fillId="0" borderId="0" xfId="7" applyNumberFormat="1" applyFont="1" applyFill="1" applyBorder="1" applyAlignment="1">
      <alignment horizontal="center" vertical="center"/>
    </xf>
    <xf numFmtId="164" fontId="7" fillId="0" borderId="0" xfId="7" applyNumberFormat="1" applyFont="1" applyFill="1" applyBorder="1"/>
    <xf numFmtId="49" fontId="5" fillId="0" borderId="2" xfId="0" applyNumberFormat="1" applyFont="1" applyBorder="1"/>
    <xf numFmtId="49" fontId="7" fillId="0" borderId="0" xfId="0" applyNumberFormat="1" applyFont="1"/>
    <xf numFmtId="0" fontId="7" fillId="0" borderId="2" xfId="0" applyFont="1" applyBorder="1" applyAlignment="1">
      <alignment horizontal="center" wrapText="1"/>
    </xf>
    <xf numFmtId="49" fontId="7" fillId="0" borderId="2" xfId="0" applyNumberFormat="1" applyFont="1" applyBorder="1" applyAlignment="1">
      <alignment horizontal="center" vertical="center"/>
    </xf>
    <xf numFmtId="3" fontId="7" fillId="0" borderId="2" xfId="4" applyNumberFormat="1" applyFont="1" applyBorder="1"/>
    <xf numFmtId="3" fontId="7" fillId="0" borderId="2" xfId="0" applyNumberFormat="1" applyFont="1" applyBorder="1" applyAlignment="1">
      <alignment wrapText="1"/>
    </xf>
    <xf numFmtId="0" fontId="7" fillId="0" borderId="2" xfId="0" applyFont="1" applyBorder="1" applyAlignment="1">
      <alignment horizontal="left" vertical="center" wrapText="1"/>
    </xf>
    <xf numFmtId="0" fontId="36" fillId="0" borderId="2" xfId="0" applyFont="1" applyBorder="1" applyAlignment="1">
      <alignment vertical="center"/>
    </xf>
    <xf numFmtId="164" fontId="7" fillId="0" borderId="2" xfId="7" applyNumberFormat="1" applyFont="1" applyBorder="1" applyAlignment="1">
      <alignment vertical="center"/>
    </xf>
    <xf numFmtId="0" fontId="7" fillId="0" borderId="2" xfId="0" applyFont="1" applyFill="1" applyBorder="1" applyAlignment="1">
      <alignment vertical="center"/>
    </xf>
    <xf numFmtId="164" fontId="7" fillId="0" borderId="2" xfId="7" applyNumberFormat="1" applyFont="1" applyFill="1" applyBorder="1" applyAlignment="1">
      <alignment vertical="center"/>
    </xf>
    <xf numFmtId="0" fontId="7" fillId="0" borderId="0" xfId="5" applyFont="1"/>
    <xf numFmtId="0" fontId="7" fillId="0" borderId="0" xfId="5" applyFont="1" applyFill="1"/>
    <xf numFmtId="0" fontId="36" fillId="0" borderId="0" xfId="5" applyFont="1" applyFill="1"/>
    <xf numFmtId="0" fontId="7" fillId="6" borderId="2" xfId="5" applyFont="1" applyFill="1" applyBorder="1"/>
    <xf numFmtId="0" fontId="7" fillId="0" borderId="4" xfId="5" applyFont="1" applyBorder="1" applyAlignment="1">
      <alignment horizontal="center"/>
    </xf>
    <xf numFmtId="3" fontId="7" fillId="0" borderId="4" xfId="5" applyNumberFormat="1" applyFont="1" applyBorder="1" applyAlignment="1">
      <alignment horizontal="center"/>
    </xf>
    <xf numFmtId="164" fontId="19" fillId="0" borderId="4" xfId="8" applyNumberFormat="1" applyFont="1" applyBorder="1" applyAlignment="1">
      <alignment horizontal="center"/>
    </xf>
    <xf numFmtId="0" fontId="5" fillId="0" borderId="4" xfId="5" applyFont="1" applyBorder="1" applyAlignment="1">
      <alignment horizontal="center"/>
    </xf>
    <xf numFmtId="49" fontId="7" fillId="0" borderId="4" xfId="5" applyNumberFormat="1" applyFont="1" applyBorder="1" applyAlignment="1">
      <alignment horizontal="center" vertical="center"/>
    </xf>
    <xf numFmtId="49" fontId="7" fillId="0" borderId="2" xfId="5" applyNumberFormat="1" applyFont="1" applyBorder="1"/>
    <xf numFmtId="0" fontId="7" fillId="0" borderId="2" xfId="5" applyFont="1" applyBorder="1" applyAlignment="1">
      <alignment wrapText="1"/>
    </xf>
    <xf numFmtId="0" fontId="7" fillId="0" borderId="2" xfId="5" applyFont="1" applyBorder="1"/>
    <xf numFmtId="164" fontId="19" fillId="0" borderId="2" xfId="8" applyNumberFormat="1" applyFont="1" applyBorder="1"/>
    <xf numFmtId="0" fontId="5" fillId="0" borderId="2" xfId="5" applyFont="1" applyBorder="1"/>
    <xf numFmtId="0" fontId="7" fillId="0" borderId="2" xfId="5" applyFont="1" applyFill="1" applyBorder="1"/>
    <xf numFmtId="164" fontId="19" fillId="0" borderId="2" xfId="8" applyNumberFormat="1" applyFont="1" applyFill="1" applyBorder="1"/>
    <xf numFmtId="0" fontId="36" fillId="6" borderId="2" xfId="5" applyFont="1" applyFill="1" applyBorder="1"/>
    <xf numFmtId="0" fontId="7" fillId="0" borderId="2" xfId="5" applyFont="1" applyBorder="1" applyAlignment="1">
      <alignment horizontal="center"/>
    </xf>
    <xf numFmtId="49" fontId="7" fillId="0" borderId="2" xfId="5" applyNumberFormat="1" applyFont="1" applyFill="1" applyBorder="1"/>
    <xf numFmtId="0" fontId="7" fillId="0" borderId="2" xfId="5" applyFont="1" applyFill="1" applyBorder="1" applyAlignment="1">
      <alignment wrapText="1"/>
    </xf>
    <xf numFmtId="0" fontId="5" fillId="0" borderId="2" xfId="5" applyFont="1" applyFill="1" applyBorder="1" applyAlignment="1">
      <alignment wrapText="1"/>
    </xf>
    <xf numFmtId="0" fontId="5" fillId="0" borderId="2" xfId="5" applyFont="1" applyFill="1" applyBorder="1"/>
    <xf numFmtId="0" fontId="7" fillId="0" borderId="2" xfId="5" applyFont="1" applyFill="1" applyBorder="1" applyAlignment="1">
      <alignment horizontal="left" wrapText="1"/>
    </xf>
    <xf numFmtId="164" fontId="7" fillId="0" borderId="0" xfId="5" applyNumberFormat="1" applyFont="1"/>
    <xf numFmtId="164" fontId="7" fillId="0" borderId="0" xfId="5" applyNumberFormat="1" applyFont="1" applyFill="1"/>
    <xf numFmtId="0" fontId="13" fillId="0" borderId="0" xfId="5" applyFont="1" applyBorder="1" applyAlignment="1">
      <alignment horizontal="right" wrapText="1"/>
    </xf>
    <xf numFmtId="0" fontId="7" fillId="0" borderId="0" xfId="5" applyFont="1" applyFill="1" applyAlignment="1">
      <alignment horizontal="center" vertical="center"/>
    </xf>
    <xf numFmtId="0" fontId="19" fillId="0" borderId="0" xfId="0" applyFont="1"/>
    <xf numFmtId="0" fontId="19" fillId="0" borderId="0" xfId="0" applyFont="1" applyFill="1"/>
    <xf numFmtId="0" fontId="12" fillId="0" borderId="2" xfId="0" applyFont="1" applyBorder="1" applyAlignment="1">
      <alignment horizontal="left"/>
    </xf>
    <xf numFmtId="49" fontId="7" fillId="0" borderId="4" xfId="0" applyNumberFormat="1" applyFont="1" applyBorder="1"/>
    <xf numFmtId="0" fontId="7" fillId="0" borderId="4" xfId="0" applyFont="1" applyBorder="1" applyAlignment="1">
      <alignment wrapText="1"/>
    </xf>
    <xf numFmtId="0" fontId="21" fillId="0" borderId="34" xfId="0" applyNumberFormat="1" applyFont="1" applyFill="1" applyBorder="1" applyAlignment="1">
      <alignment horizontal="center" wrapText="1"/>
    </xf>
    <xf numFmtId="0" fontId="21" fillId="7" borderId="31" xfId="0" applyNumberFormat="1" applyFont="1" applyFill="1" applyBorder="1" applyAlignment="1">
      <alignment horizontal="center" vertical="center" wrapText="1"/>
    </xf>
    <xf numFmtId="49" fontId="21" fillId="0" borderId="31" xfId="0" applyNumberFormat="1" applyFont="1" applyFill="1" applyBorder="1" applyAlignment="1">
      <alignment wrapText="1"/>
    </xf>
    <xf numFmtId="49" fontId="16" fillId="0" borderId="31" xfId="0" applyNumberFormat="1" applyFont="1" applyFill="1" applyBorder="1" applyAlignment="1">
      <alignment horizontal="left"/>
    </xf>
    <xf numFmtId="166" fontId="21" fillId="0" borderId="31" xfId="0" applyNumberFormat="1" applyFont="1" applyFill="1" applyBorder="1" applyAlignment="1"/>
    <xf numFmtId="0" fontId="7" fillId="0" borderId="34" xfId="0" applyFont="1" applyFill="1" applyBorder="1" applyAlignment="1"/>
    <xf numFmtId="0" fontId="7" fillId="0" borderId="35" xfId="0" applyFont="1" applyFill="1" applyBorder="1" applyAlignment="1"/>
    <xf numFmtId="0" fontId="7" fillId="0" borderId="0" xfId="0" applyNumberFormat="1" applyFont="1" applyFill="1" applyAlignment="1"/>
    <xf numFmtId="0" fontId="7" fillId="0" borderId="0" xfId="0" applyFont="1" applyFill="1" applyAlignment="1"/>
    <xf numFmtId="0" fontId="7" fillId="0" borderId="36" xfId="0" applyNumberFormat="1" applyFont="1" applyFill="1" applyBorder="1" applyAlignment="1"/>
    <xf numFmtId="0" fontId="7" fillId="0" borderId="35" xfId="0" applyNumberFormat="1" applyFont="1" applyFill="1" applyBorder="1" applyAlignment="1"/>
    <xf numFmtId="0" fontId="16" fillId="0" borderId="31" xfId="0" applyNumberFormat="1" applyFont="1" applyFill="1" applyBorder="1" applyAlignment="1">
      <alignment horizontal="center" vertical="center"/>
    </xf>
    <xf numFmtId="0" fontId="16" fillId="0" borderId="31" xfId="0" applyNumberFormat="1" applyFont="1" applyFill="1" applyBorder="1" applyAlignment="1">
      <alignment horizontal="center" vertical="center" wrapText="1"/>
    </xf>
    <xf numFmtId="49" fontId="16" fillId="0" borderId="31" xfId="0" applyNumberFormat="1" applyFont="1" applyFill="1" applyBorder="1" applyAlignment="1">
      <alignment horizontal="center" vertical="center" wrapText="1"/>
    </xf>
    <xf numFmtId="49" fontId="7" fillId="0" borderId="31" xfId="0" applyNumberFormat="1" applyFont="1" applyFill="1" applyBorder="1" applyAlignment="1"/>
    <xf numFmtId="0" fontId="7" fillId="0" borderId="31" xfId="0" applyNumberFormat="1" applyFont="1" applyFill="1" applyBorder="1" applyAlignment="1"/>
    <xf numFmtId="166" fontId="7" fillId="0" borderId="31" xfId="0" applyNumberFormat="1" applyFont="1" applyFill="1" applyBorder="1" applyAlignment="1"/>
    <xf numFmtId="49" fontId="7" fillId="0" borderId="31" xfId="0" applyNumberFormat="1" applyFont="1" applyFill="1" applyBorder="1" applyAlignment="1">
      <alignment wrapText="1"/>
    </xf>
    <xf numFmtId="166" fontId="7" fillId="0" borderId="31" xfId="0" applyNumberFormat="1" applyFont="1" applyFill="1" applyBorder="1" applyAlignment="1">
      <alignment horizontal="left"/>
    </xf>
    <xf numFmtId="49" fontId="7" fillId="0" borderId="31" xfId="0" applyNumberFormat="1" applyFont="1" applyFill="1" applyBorder="1" applyAlignment="1">
      <alignment horizontal="left" wrapText="1"/>
    </xf>
    <xf numFmtId="0" fontId="7" fillId="0" borderId="0" xfId="0" applyFont="1" applyAlignment="1">
      <alignment wrapText="1"/>
    </xf>
    <xf numFmtId="0" fontId="12" fillId="8" borderId="2" xfId="0" applyFont="1" applyFill="1" applyBorder="1" applyAlignment="1">
      <alignment wrapText="1"/>
    </xf>
    <xf numFmtId="49" fontId="7" fillId="8" borderId="2" xfId="0" applyNumberFormat="1" applyFont="1" applyFill="1" applyBorder="1"/>
    <xf numFmtId="49" fontId="7" fillId="5" borderId="2" xfId="0" applyNumberFormat="1" applyFont="1" applyFill="1" applyBorder="1"/>
    <xf numFmtId="0" fontId="36" fillId="9" borderId="2" xfId="0" applyFont="1" applyFill="1" applyBorder="1" applyAlignment="1">
      <alignment wrapText="1"/>
    </xf>
    <xf numFmtId="49" fontId="7" fillId="0" borderId="2" xfId="0" applyNumberFormat="1" applyFont="1" applyBorder="1" applyAlignment="1">
      <alignment wrapText="1"/>
    </xf>
    <xf numFmtId="0" fontId="7" fillId="9" borderId="2" xfId="0" applyFont="1" applyFill="1" applyBorder="1" applyAlignment="1">
      <alignment wrapText="1"/>
    </xf>
    <xf numFmtId="164" fontId="7" fillId="9" borderId="2" xfId="7" applyNumberFormat="1" applyFont="1" applyFill="1" applyBorder="1" applyAlignment="1">
      <alignment wrapText="1"/>
    </xf>
    <xf numFmtId="164" fontId="7" fillId="0" borderId="2" xfId="7" applyNumberFormat="1" applyFont="1" applyBorder="1" applyAlignment="1">
      <alignment wrapText="1"/>
    </xf>
    <xf numFmtId="49" fontId="7" fillId="9" borderId="2" xfId="0" applyNumberFormat="1" applyFont="1" applyFill="1" applyBorder="1" applyAlignment="1">
      <alignment wrapText="1"/>
    </xf>
    <xf numFmtId="164" fontId="7" fillId="9" borderId="2" xfId="7" applyNumberFormat="1" applyFont="1" applyFill="1" applyBorder="1"/>
    <xf numFmtId="49" fontId="7" fillId="9" borderId="2" xfId="0" applyNumberFormat="1" applyFont="1" applyFill="1" applyBorder="1"/>
    <xf numFmtId="0" fontId="7" fillId="9" borderId="2" xfId="0" applyFont="1" applyFill="1" applyBorder="1"/>
    <xf numFmtId="164" fontId="7" fillId="6" borderId="2" xfId="0" applyNumberFormat="1" applyFont="1" applyFill="1" applyBorder="1"/>
    <xf numFmtId="43" fontId="7" fillId="0" borderId="2" xfId="7" applyNumberFormat="1" applyFont="1" applyBorder="1"/>
    <xf numFmtId="0" fontId="7" fillId="0" borderId="2" xfId="0" applyFont="1" applyBorder="1" applyAlignment="1">
      <alignment vertical="top"/>
    </xf>
    <xf numFmtId="0" fontId="7" fillId="0" borderId="0" xfId="0" applyFont="1" applyBorder="1"/>
    <xf numFmtId="0" fontId="7" fillId="0" borderId="0" xfId="10" applyFont="1"/>
    <xf numFmtId="0" fontId="7" fillId="0" borderId="0" xfId="10" applyFont="1" applyAlignment="1">
      <alignment horizontal="center"/>
    </xf>
    <xf numFmtId="0" fontId="7" fillId="0" borderId="0" xfId="10" applyFont="1" applyFill="1"/>
    <xf numFmtId="0" fontId="36" fillId="0" borderId="0" xfId="10" applyFont="1" applyFill="1"/>
    <xf numFmtId="164" fontId="36" fillId="0" borderId="2" xfId="12" applyNumberFormat="1" applyFont="1" applyBorder="1"/>
    <xf numFmtId="0" fontId="7" fillId="6" borderId="2" xfId="10" applyFont="1" applyFill="1" applyBorder="1"/>
    <xf numFmtId="0" fontId="7" fillId="0" borderId="2" xfId="10" applyFont="1" applyFill="1" applyBorder="1" applyAlignment="1">
      <alignment horizontal="center" vertical="center"/>
    </xf>
    <xf numFmtId="0" fontId="7" fillId="0" borderId="2" xfId="10" applyFont="1" applyFill="1" applyBorder="1" applyAlignment="1">
      <alignment horizontal="center" vertical="center" wrapText="1"/>
    </xf>
    <xf numFmtId="164" fontId="7" fillId="0" borderId="2" xfId="12" applyNumberFormat="1" applyFont="1" applyFill="1" applyBorder="1"/>
    <xf numFmtId="49" fontId="7" fillId="0" borderId="2" xfId="10" applyNumberFormat="1" applyFont="1" applyBorder="1" applyAlignment="1">
      <alignment horizontal="center" vertical="center"/>
    </xf>
    <xf numFmtId="0" fontId="7" fillId="0" borderId="2" xfId="10" applyFont="1" applyBorder="1" applyAlignment="1">
      <alignment horizontal="right" vertical="center"/>
    </xf>
    <xf numFmtId="0" fontId="5" fillId="0" borderId="2" xfId="10" applyFont="1" applyBorder="1" applyAlignment="1">
      <alignment horizontal="center" vertical="center"/>
    </xf>
    <xf numFmtId="0" fontId="7" fillId="0" borderId="3" xfId="10" applyFont="1" applyFill="1" applyBorder="1" applyAlignment="1">
      <alignment horizontal="center" vertical="center" wrapText="1"/>
    </xf>
    <xf numFmtId="164" fontId="7" fillId="0" borderId="2" xfId="12" applyNumberFormat="1" applyFont="1" applyBorder="1" applyAlignment="1">
      <alignment horizontal="right" vertical="center"/>
    </xf>
    <xf numFmtId="164" fontId="5" fillId="4" borderId="2" xfId="13" applyNumberFormat="1" applyFont="1" applyFill="1" applyBorder="1" applyAlignment="1">
      <alignment horizontal="right" vertical="center"/>
    </xf>
    <xf numFmtId="0" fontId="30" fillId="0" borderId="0" xfId="0" applyFont="1" applyAlignment="1">
      <alignment horizontal="right" vertical="top" wrapText="1"/>
    </xf>
    <xf numFmtId="0" fontId="37" fillId="0" borderId="0" xfId="0" applyFont="1" applyFill="1"/>
    <xf numFmtId="0" fontId="16"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4" fontId="12" fillId="0" borderId="2" xfId="0" applyNumberFormat="1" applyFont="1" applyBorder="1" applyAlignment="1">
      <alignment horizontal="left" vertical="top"/>
    </xf>
    <xf numFmtId="4" fontId="7" fillId="0" borderId="2" xfId="0" applyNumberFormat="1" applyFont="1" applyBorder="1" applyAlignment="1">
      <alignment horizontal="left" vertical="top" wrapText="1"/>
    </xf>
    <xf numFmtId="4" fontId="12" fillId="0" borderId="2" xfId="0" applyNumberFormat="1" applyFont="1" applyBorder="1"/>
    <xf numFmtId="4" fontId="7" fillId="0" borderId="2" xfId="0" applyNumberFormat="1" applyFont="1" applyBorder="1" applyAlignment="1">
      <alignment wrapText="1"/>
    </xf>
    <xf numFmtId="4" fontId="12" fillId="0" borderId="2" xfId="0" applyNumberFormat="1" applyFont="1" applyBorder="1" applyAlignment="1">
      <alignment wrapText="1"/>
    </xf>
    <xf numFmtId="3" fontId="5" fillId="0" borderId="2" xfId="0" applyNumberFormat="1" applyFont="1" applyBorder="1"/>
    <xf numFmtId="0" fontId="5" fillId="0" borderId="0" xfId="0" applyFont="1" applyAlignment="1">
      <alignment horizontal="right"/>
    </xf>
    <xf numFmtId="0" fontId="5" fillId="0" borderId="0" xfId="0" applyFont="1" applyFill="1"/>
    <xf numFmtId="0" fontId="17" fillId="0" borderId="1" xfId="0" applyFont="1" applyBorder="1" applyAlignment="1">
      <alignment horizontal="right" wrapText="1"/>
    </xf>
    <xf numFmtId="0" fontId="5" fillId="0" borderId="2" xfId="0" applyFont="1" applyFill="1" applyBorder="1" applyAlignment="1">
      <alignment horizontal="center" vertical="center" wrapText="1"/>
    </xf>
    <xf numFmtId="0" fontId="5" fillId="6" borderId="2" xfId="0" applyFont="1" applyFill="1" applyBorder="1"/>
    <xf numFmtId="0" fontId="5" fillId="0" borderId="0" xfId="0" applyFont="1"/>
    <xf numFmtId="0" fontId="5" fillId="0" borderId="2" xfId="0" applyFont="1" applyBorder="1" applyAlignment="1">
      <alignment vertical="top" wrapText="1"/>
    </xf>
    <xf numFmtId="0" fontId="5" fillId="0" borderId="2" xfId="0" applyFont="1" applyFill="1" applyBorder="1" applyAlignment="1">
      <alignment vertical="top" wrapText="1"/>
    </xf>
    <xf numFmtId="0" fontId="7" fillId="0" borderId="0" xfId="0" applyFont="1" applyBorder="1" applyAlignment="1">
      <alignment wrapText="1"/>
    </xf>
    <xf numFmtId="164" fontId="7" fillId="0" borderId="0" xfId="7" applyNumberFormat="1" applyFont="1" applyBorder="1"/>
    <xf numFmtId="1" fontId="7" fillId="0" borderId="2" xfId="0" applyNumberFormat="1" applyFont="1" applyBorder="1"/>
    <xf numFmtId="164" fontId="7" fillId="0" borderId="2" xfId="0" applyNumberFormat="1" applyFont="1" applyBorder="1" applyAlignment="1"/>
    <xf numFmtId="0" fontId="5" fillId="0" borderId="0" xfId="0" applyNumberFormat="1" applyFont="1" applyFill="1" applyBorder="1" applyAlignment="1">
      <alignment horizontal="center" wrapText="1"/>
    </xf>
    <xf numFmtId="0" fontId="5" fillId="0" borderId="0" xfId="0" applyNumberFormat="1" applyFont="1" applyFill="1" applyBorder="1" applyAlignment="1">
      <alignment wrapText="1"/>
    </xf>
    <xf numFmtId="0" fontId="5" fillId="0" borderId="0" xfId="0" applyNumberFormat="1" applyFont="1" applyFill="1" applyAlignment="1"/>
    <xf numFmtId="0" fontId="5" fillId="7"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wrapText="1"/>
    </xf>
    <xf numFmtId="0" fontId="5" fillId="0" borderId="2" xfId="0" applyNumberFormat="1" applyFont="1" applyFill="1" applyBorder="1" applyAlignment="1">
      <alignment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vertical="center" wrapText="1"/>
    </xf>
    <xf numFmtId="0" fontId="5" fillId="0" borderId="2" xfId="0" applyNumberFormat="1" applyFont="1" applyFill="1" applyBorder="1" applyAlignment="1">
      <alignment horizontal="center" vertical="center" wrapText="1"/>
    </xf>
    <xf numFmtId="0" fontId="36" fillId="0" borderId="0" xfId="0" applyFont="1" applyFill="1" applyAlignment="1">
      <alignment wrapText="1"/>
    </xf>
    <xf numFmtId="0" fontId="7" fillId="0" borderId="0" xfId="0" applyFont="1" applyFill="1" applyAlignment="1">
      <alignment wrapText="1"/>
    </xf>
    <xf numFmtId="0" fontId="7" fillId="0" borderId="2" xfId="0" applyFont="1" applyFill="1" applyBorder="1" applyAlignment="1">
      <alignment wrapText="1"/>
    </xf>
    <xf numFmtId="164" fontId="7" fillId="0" borderId="2" xfId="7" applyNumberFormat="1" applyFont="1" applyFill="1" applyBorder="1" applyAlignment="1">
      <alignment wrapText="1"/>
    </xf>
    <xf numFmtId="0" fontId="7" fillId="6" borderId="2" xfId="0" applyFont="1" applyFill="1" applyBorder="1" applyAlignment="1">
      <alignment wrapText="1"/>
    </xf>
    <xf numFmtId="2" fontId="16" fillId="0" borderId="2" xfId="0" applyNumberFormat="1" applyFont="1" applyBorder="1" applyAlignment="1">
      <alignment wrapText="1"/>
    </xf>
    <xf numFmtId="0" fontId="7" fillId="0" borderId="6" xfId="0" applyFont="1" applyBorder="1"/>
    <xf numFmtId="164" fontId="7" fillId="0" borderId="8" xfId="7" applyNumberFormat="1" applyFont="1" applyFill="1" applyBorder="1"/>
    <xf numFmtId="0" fontId="36" fillId="0" borderId="0" xfId="0" applyFont="1" applyFill="1" applyAlignment="1">
      <alignment horizontal="center" wrapText="1"/>
    </xf>
    <xf numFmtId="0" fontId="7" fillId="0" borderId="0" xfId="0" applyFont="1" applyFill="1" applyAlignment="1">
      <alignment horizontal="center" wrapText="1"/>
    </xf>
    <xf numFmtId="0" fontId="7" fillId="6" borderId="2" xfId="0" applyFont="1" applyFill="1" applyBorder="1" applyAlignment="1">
      <alignment horizontal="center" wrapText="1"/>
    </xf>
    <xf numFmtId="0" fontId="7" fillId="0" borderId="0" xfId="0" applyFont="1" applyAlignment="1">
      <alignment horizontal="center" wrapText="1"/>
    </xf>
    <xf numFmtId="0" fontId="5" fillId="0" borderId="2" xfId="0" applyFont="1" applyBorder="1" applyAlignment="1">
      <alignment vertical="center"/>
    </xf>
    <xf numFmtId="0" fontId="7" fillId="0" borderId="0" xfId="0" applyFont="1" applyAlignment="1">
      <alignment horizontal="left" vertical="top" wrapText="1"/>
    </xf>
    <xf numFmtId="49" fontId="7" fillId="0" borderId="2" xfId="0" applyNumberFormat="1" applyFont="1" applyBorder="1" applyAlignment="1">
      <alignment vertical="top"/>
    </xf>
    <xf numFmtId="168" fontId="7" fillId="0" borderId="2" xfId="0" applyNumberFormat="1" applyFont="1" applyBorder="1"/>
    <xf numFmtId="2" fontId="7" fillId="0" borderId="2" xfId="0" applyNumberFormat="1" applyFont="1" applyBorder="1" applyAlignment="1">
      <alignment vertical="center"/>
    </xf>
    <xf numFmtId="43" fontId="7" fillId="0" borderId="2" xfId="7" applyNumberFormat="1" applyFont="1" applyBorder="1" applyAlignment="1">
      <alignment vertical="center"/>
    </xf>
    <xf numFmtId="0" fontId="24" fillId="12" borderId="2" xfId="0" applyFont="1" applyFill="1" applyBorder="1" applyAlignment="1">
      <alignment vertical="center" wrapText="1"/>
    </xf>
    <xf numFmtId="0" fontId="24" fillId="0" borderId="2" xfId="0" applyFont="1" applyBorder="1" applyAlignment="1">
      <alignment horizontal="left" vertical="center" wrapText="1"/>
    </xf>
    <xf numFmtId="0" fontId="7" fillId="4" borderId="2" xfId="0" applyFont="1" applyFill="1" applyBorder="1" applyAlignment="1">
      <alignment wrapText="1"/>
    </xf>
    <xf numFmtId="0" fontId="7" fillId="0" borderId="2" xfId="0" applyFont="1" applyBorder="1" applyAlignment="1">
      <alignment horizontal="left" wrapText="1"/>
    </xf>
    <xf numFmtId="0" fontId="24" fillId="0" borderId="2" xfId="0" applyFont="1" applyBorder="1" applyAlignment="1">
      <alignment wrapText="1"/>
    </xf>
    <xf numFmtId="0" fontId="12" fillId="5" borderId="2" xfId="0" applyFont="1" applyFill="1" applyBorder="1" applyAlignment="1">
      <alignment horizontal="left" wrapText="1"/>
    </xf>
    <xf numFmtId="11" fontId="5" fillId="4" borderId="2" xfId="1" applyNumberFormat="1" applyFont="1" applyFill="1" applyBorder="1" applyAlignment="1">
      <alignment horizontal="justify" vertical="center" wrapText="1"/>
    </xf>
    <xf numFmtId="11" fontId="5" fillId="0" borderId="2" xfId="1" applyNumberFormat="1" applyFont="1" applyFill="1" applyBorder="1" applyAlignment="1">
      <alignment horizontal="justify" vertical="center" wrapText="1"/>
    </xf>
    <xf numFmtId="0" fontId="5" fillId="0" borderId="0" xfId="0" applyFont="1" applyFill="1" applyBorder="1" applyAlignment="1">
      <alignment vertical="top" wrapText="1"/>
    </xf>
    <xf numFmtId="0" fontId="5" fillId="0" borderId="0" xfId="0" applyFont="1" applyAlignment="1">
      <alignment wrapText="1"/>
    </xf>
    <xf numFmtId="0" fontId="38" fillId="0" borderId="0" xfId="0" applyFont="1" applyAlignment="1">
      <alignment horizontal="right" vertical="top" wrapText="1"/>
    </xf>
    <xf numFmtId="0" fontId="6" fillId="0" borderId="1" xfId="0" applyFont="1" applyBorder="1" applyAlignment="1">
      <alignment horizontal="center" wrapText="1"/>
    </xf>
    <xf numFmtId="0" fontId="6" fillId="0" borderId="0" xfId="0" applyFont="1" applyAlignment="1">
      <alignment horizontal="center" vertical="center"/>
    </xf>
    <xf numFmtId="0" fontId="6" fillId="6"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0" xfId="0" applyFont="1" applyFill="1" applyAlignment="1">
      <alignment horizontal="center" vertical="center"/>
    </xf>
    <xf numFmtId="49" fontId="5" fillId="0" borderId="2" xfId="0" applyNumberFormat="1" applyFont="1" applyBorder="1" applyAlignment="1">
      <alignment horizontal="right" vertical="center"/>
    </xf>
    <xf numFmtId="0" fontId="5" fillId="0" borderId="2" xfId="0" applyFont="1" applyBorder="1" applyAlignment="1">
      <alignment horizontal="center" vertical="center"/>
    </xf>
    <xf numFmtId="164" fontId="5" fillId="0" borderId="2" xfId="7" applyNumberFormat="1" applyFont="1" applyBorder="1" applyAlignment="1">
      <alignment vertical="center"/>
    </xf>
    <xf numFmtId="164" fontId="5" fillId="0" borderId="2" xfId="7" applyNumberFormat="1" applyFont="1" applyBorder="1"/>
    <xf numFmtId="164" fontId="5" fillId="0" borderId="2" xfId="7" applyNumberFormat="1" applyFont="1" applyBorder="1" applyAlignment="1">
      <alignment horizontal="center" vertical="center"/>
    </xf>
    <xf numFmtId="164" fontId="5" fillId="0" borderId="2" xfId="7" applyNumberFormat="1" applyFont="1" applyFill="1" applyBorder="1" applyAlignment="1">
      <alignment horizontal="center" vertical="center"/>
    </xf>
    <xf numFmtId="164" fontId="5" fillId="0" borderId="2" xfId="7" applyNumberFormat="1" applyFont="1" applyFill="1" applyBorder="1"/>
    <xf numFmtId="164" fontId="6" fillId="6" borderId="2" xfId="7" applyNumberFormat="1" applyFont="1" applyFill="1" applyBorder="1"/>
    <xf numFmtId="0" fontId="39" fillId="0" borderId="0" xfId="6" applyFont="1" applyAlignment="1" applyProtection="1">
      <alignment wrapText="1"/>
    </xf>
    <xf numFmtId="0" fontId="5" fillId="0" borderId="2" xfId="0" applyFont="1" applyBorder="1" applyAlignment="1">
      <alignment vertical="top"/>
    </xf>
    <xf numFmtId="164" fontId="7" fillId="0" borderId="2" xfId="7" applyNumberFormat="1" applyFont="1" applyBorder="1" applyAlignment="1">
      <alignment vertical="top"/>
    </xf>
    <xf numFmtId="0" fontId="5" fillId="0" borderId="2" xfId="0" applyFont="1" applyBorder="1" applyAlignment="1">
      <alignment horizontal="justify" wrapText="1"/>
    </xf>
    <xf numFmtId="0" fontId="7" fillId="0" borderId="2" xfId="0" applyFont="1" applyBorder="1" applyAlignment="1">
      <alignment horizontal="justify" wrapText="1"/>
    </xf>
    <xf numFmtId="0" fontId="24" fillId="0" borderId="0" xfId="0" applyFont="1"/>
    <xf numFmtId="164" fontId="5" fillId="0" borderId="2" xfId="0" applyNumberFormat="1" applyFont="1" applyBorder="1" applyAlignment="1">
      <alignment vertical="top" wrapText="1"/>
    </xf>
    <xf numFmtId="3" fontId="5" fillId="0" borderId="2" xfId="5" applyNumberFormat="1" applyFont="1" applyFill="1" applyBorder="1" applyAlignment="1">
      <alignment horizontal="right" vertical="top" wrapText="1"/>
    </xf>
    <xf numFmtId="0" fontId="5" fillId="0" borderId="2" xfId="0" applyFont="1" applyBorder="1" applyAlignment="1">
      <alignment horizontal="left" vertical="top" wrapText="1"/>
    </xf>
    <xf numFmtId="0" fontId="7" fillId="0" borderId="2" xfId="5" applyFont="1" applyFill="1" applyBorder="1" applyAlignment="1">
      <alignment horizontal="center" vertical="center"/>
    </xf>
    <xf numFmtId="0" fontId="7" fillId="0" borderId="2" xfId="5" applyFont="1" applyFill="1" applyBorder="1" applyAlignment="1">
      <alignment horizontal="center" vertical="center" wrapText="1"/>
    </xf>
    <xf numFmtId="0" fontId="7" fillId="0" borderId="2" xfId="5" applyFont="1" applyFill="1" applyBorder="1" applyAlignment="1">
      <alignment horizontal="right"/>
    </xf>
    <xf numFmtId="172" fontId="12" fillId="6" borderId="2" xfId="8" applyNumberFormat="1" applyFont="1" applyFill="1" applyBorder="1"/>
    <xf numFmtId="173" fontId="12" fillId="6" borderId="2" xfId="8" applyNumberFormat="1" applyFont="1" applyFill="1" applyBorder="1"/>
    <xf numFmtId="1" fontId="7" fillId="0" borderId="2" xfId="0" applyNumberFormat="1" applyFont="1" applyFill="1" applyBorder="1" applyAlignment="1">
      <alignment horizontal="right"/>
    </xf>
    <xf numFmtId="1" fontId="7" fillId="0" borderId="2" xfId="12" applyNumberFormat="1" applyFont="1" applyFill="1" applyBorder="1"/>
    <xf numFmtId="1" fontId="7" fillId="0" borderId="2" xfId="0" applyNumberFormat="1" applyFont="1" applyFill="1" applyBorder="1"/>
    <xf numFmtId="1" fontId="5" fillId="0" borderId="2" xfId="0" applyNumberFormat="1" applyFont="1" applyFill="1" applyBorder="1"/>
    <xf numFmtId="4" fontId="5" fillId="0" borderId="2" xfId="0" applyNumberFormat="1" applyFont="1" applyFill="1" applyBorder="1"/>
    <xf numFmtId="4" fontId="7" fillId="0" borderId="2" xfId="0" applyNumberFormat="1" applyFont="1" applyFill="1" applyBorder="1"/>
    <xf numFmtId="174" fontId="12" fillId="6" borderId="2" xfId="8" applyNumberFormat="1" applyFont="1" applyFill="1" applyBorder="1"/>
    <xf numFmtId="1" fontId="5" fillId="0" borderId="2" xfId="12" applyNumberFormat="1" applyFont="1" applyFill="1" applyBorder="1"/>
    <xf numFmtId="49" fontId="21" fillId="0" borderId="4" xfId="1" applyNumberFormat="1" applyFont="1" applyFill="1" applyBorder="1" applyAlignment="1">
      <alignment horizontal="center" vertical="center" wrapText="1"/>
    </xf>
    <xf numFmtId="49" fontId="21" fillId="0" borderId="4" xfId="1" applyNumberFormat="1" applyFont="1" applyFill="1" applyBorder="1" applyAlignment="1">
      <alignment vertical="center" wrapText="1"/>
    </xf>
    <xf numFmtId="4" fontId="7" fillId="0" borderId="4" xfId="0" applyNumberFormat="1" applyFont="1" applyFill="1" applyBorder="1" applyAlignment="1">
      <alignment horizontal="center" vertical="center"/>
    </xf>
    <xf numFmtId="4" fontId="7" fillId="0" borderId="12" xfId="0" applyNumberFormat="1" applyFont="1" applyFill="1" applyBorder="1" applyAlignment="1">
      <alignment horizontal="center" vertical="center"/>
    </xf>
    <xf numFmtId="4" fontId="7" fillId="0" borderId="22" xfId="0" applyNumberFormat="1" applyFont="1" applyFill="1" applyBorder="1" applyAlignment="1">
      <alignment vertical="center"/>
    </xf>
    <xf numFmtId="4" fontId="7" fillId="0" borderId="26" xfId="0" applyNumberFormat="1" applyFont="1" applyFill="1" applyBorder="1" applyAlignment="1">
      <alignment vertical="center"/>
    </xf>
    <xf numFmtId="49" fontId="21" fillId="0" borderId="5" xfId="1" applyNumberFormat="1" applyFont="1" applyFill="1" applyBorder="1" applyAlignment="1">
      <alignment horizontal="center" vertical="center" wrapText="1"/>
    </xf>
    <xf numFmtId="0" fontId="5" fillId="0" borderId="5" xfId="1" applyFont="1" applyFill="1" applyBorder="1" applyAlignment="1">
      <alignment horizontal="justify" vertical="center" wrapText="1"/>
    </xf>
    <xf numFmtId="49" fontId="16" fillId="0" borderId="47" xfId="1" applyNumberFormat="1" applyFont="1" applyFill="1" applyBorder="1" applyAlignment="1">
      <alignment horizontal="center" vertical="center" wrapText="1"/>
    </xf>
    <xf numFmtId="4" fontId="7" fillId="0" borderId="5" xfId="0" applyNumberFormat="1" applyFont="1" applyFill="1" applyBorder="1" applyAlignment="1">
      <alignment horizontal="center" vertical="center"/>
    </xf>
    <xf numFmtId="4" fontId="7" fillId="0" borderId="47" xfId="0" applyNumberFormat="1" applyFont="1" applyFill="1" applyBorder="1" applyAlignment="1">
      <alignment horizontal="center" vertical="center"/>
    </xf>
    <xf numFmtId="167" fontId="5" fillId="0" borderId="3" xfId="0" applyNumberFormat="1" applyFont="1" applyBorder="1"/>
    <xf numFmtId="167" fontId="7" fillId="0" borderId="2" xfId="0" applyNumberFormat="1" applyFont="1" applyBorder="1"/>
    <xf numFmtId="167" fontId="7" fillId="0" borderId="3" xfId="0" applyNumberFormat="1" applyFont="1" applyBorder="1"/>
    <xf numFmtId="49" fontId="7" fillId="6" borderId="2" xfId="0" applyNumberFormat="1" applyFont="1" applyFill="1" applyBorder="1" applyAlignment="1">
      <alignment horizontal="center" vertical="center"/>
    </xf>
    <xf numFmtId="0" fontId="12" fillId="6" borderId="7" xfId="0" applyFont="1" applyFill="1" applyBorder="1" applyAlignment="1">
      <alignment vertical="center" wrapText="1"/>
    </xf>
    <xf numFmtId="0" fontId="7" fillId="0" borderId="4" xfId="5" applyFont="1" applyBorder="1" applyAlignment="1">
      <alignment horizontal="left" wrapText="1"/>
    </xf>
    <xf numFmtId="173" fontId="7" fillId="0" borderId="2" xfId="7" applyNumberFormat="1" applyFont="1" applyBorder="1"/>
    <xf numFmtId="164" fontId="6" fillId="6" borderId="2" xfId="0" applyNumberFormat="1" applyFont="1" applyFill="1" applyBorder="1"/>
    <xf numFmtId="0" fontId="12" fillId="6" borderId="2" xfId="0" applyFont="1" applyFill="1" applyBorder="1" applyAlignment="1">
      <alignment horizontal="center" vertical="center" wrapText="1"/>
    </xf>
    <xf numFmtId="0" fontId="6" fillId="6" borderId="2" xfId="0" applyFont="1" applyFill="1" applyBorder="1" applyAlignment="1">
      <alignment horizontal="left"/>
    </xf>
    <xf numFmtId="0" fontId="7" fillId="0" borderId="3" xfId="0" applyFont="1" applyFill="1" applyBorder="1" applyAlignment="1">
      <alignment horizontal="center" wrapText="1"/>
    </xf>
    <xf numFmtId="0" fontId="5" fillId="0" borderId="2" xfId="0" applyFont="1" applyBorder="1" applyAlignment="1">
      <alignment vertical="justify"/>
    </xf>
    <xf numFmtId="49" fontId="5" fillId="0" borderId="2" xfId="0" applyNumberFormat="1" applyFont="1" applyBorder="1" applyAlignment="1">
      <alignment vertical="justify"/>
    </xf>
    <xf numFmtId="0" fontId="19" fillId="0" borderId="0" xfId="0" applyFont="1" applyAlignment="1">
      <alignment horizontal="right"/>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19" fillId="0" borderId="2" xfId="0" applyNumberFormat="1" applyFont="1" applyBorder="1" applyAlignment="1">
      <alignment horizontal="center" vertical="center"/>
    </xf>
    <xf numFmtId="0" fontId="19" fillId="0" borderId="5" xfId="0" applyFont="1" applyBorder="1" applyAlignment="1">
      <alignment horizontal="left" vertical="center" wrapText="1"/>
    </xf>
    <xf numFmtId="0" fontId="5" fillId="0" borderId="5" xfId="0" applyFont="1" applyBorder="1" applyAlignment="1">
      <alignment horizontal="left" vertical="center" wrapText="1"/>
    </xf>
    <xf numFmtId="0" fontId="19" fillId="0" borderId="2" xfId="0" applyFont="1" applyBorder="1" applyAlignment="1">
      <alignment horizontal="center" vertical="center"/>
    </xf>
    <xf numFmtId="4" fontId="19" fillId="0" borderId="2" xfId="0" applyNumberFormat="1" applyFont="1" applyBorder="1" applyAlignment="1">
      <alignment horizontal="center" vertical="center"/>
    </xf>
    <xf numFmtId="175" fontId="19" fillId="0" borderId="2" xfId="12" applyNumberFormat="1" applyFont="1" applyBorder="1" applyAlignment="1">
      <alignment horizontal="center" vertical="center"/>
    </xf>
    <xf numFmtId="174" fontId="19" fillId="0" borderId="2" xfId="12" applyNumberFormat="1" applyFont="1" applyBorder="1" applyAlignment="1">
      <alignment horizontal="center" vertical="center"/>
    </xf>
    <xf numFmtId="164" fontId="19" fillId="0" borderId="2" xfId="12" applyNumberFormat="1" applyFont="1" applyBorder="1" applyAlignment="1">
      <alignment horizontal="center" vertical="center"/>
    </xf>
    <xf numFmtId="0" fontId="19" fillId="6" borderId="2" xfId="0" applyFont="1" applyFill="1" applyBorder="1"/>
    <xf numFmtId="175" fontId="12" fillId="6" borderId="2" xfId="12" applyNumberFormat="1" applyFont="1" applyFill="1" applyBorder="1" applyAlignment="1">
      <alignment horizontal="center"/>
    </xf>
    <xf numFmtId="174" fontId="12" fillId="6" borderId="2" xfId="12" applyNumberFormat="1" applyFont="1" applyFill="1" applyBorder="1" applyAlignment="1">
      <alignment horizontal="center"/>
    </xf>
    <xf numFmtId="164" fontId="12" fillId="6" borderId="2" xfId="12" applyNumberFormat="1" applyFont="1" applyFill="1" applyBorder="1" applyAlignment="1">
      <alignment horizontal="center"/>
    </xf>
    <xf numFmtId="0" fontId="19" fillId="6" borderId="2" xfId="0" applyFont="1" applyFill="1" applyBorder="1" applyAlignment="1">
      <alignment horizontal="center"/>
    </xf>
    <xf numFmtId="49" fontId="7" fillId="0" borderId="2" xfId="0" applyNumberFormat="1" applyFont="1" applyBorder="1" applyAlignment="1">
      <alignment vertical="center"/>
    </xf>
    <xf numFmtId="164" fontId="7" fillId="0" borderId="2" xfId="7" applyNumberFormat="1" applyFont="1" applyBorder="1" applyAlignment="1">
      <alignment vertical="center" wrapText="1"/>
    </xf>
    <xf numFmtId="4" fontId="5" fillId="0" borderId="2" xfId="0" applyNumberFormat="1" applyFont="1" applyBorder="1"/>
    <xf numFmtId="0" fontId="6" fillId="6" borderId="3" xfId="0" applyFont="1" applyFill="1" applyBorder="1" applyAlignment="1"/>
    <xf numFmtId="164" fontId="5" fillId="0" borderId="2" xfId="7" applyNumberFormat="1" applyFont="1" applyBorder="1" applyAlignment="1">
      <alignment horizontal="center"/>
    </xf>
    <xf numFmtId="164" fontId="5" fillId="0" borderId="2" xfId="7" applyNumberFormat="1" applyFont="1" applyBorder="1" applyAlignment="1"/>
    <xf numFmtId="0" fontId="6" fillId="6" borderId="2" xfId="0" applyFont="1" applyFill="1" applyBorder="1" applyAlignment="1"/>
    <xf numFmtId="164" fontId="5" fillId="6" borderId="2" xfId="0" applyNumberFormat="1" applyFont="1" applyFill="1" applyBorder="1"/>
    <xf numFmtId="164" fontId="7" fillId="0" borderId="2" xfId="12"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2" xfId="0" applyNumberFormat="1" applyFont="1" applyBorder="1" applyAlignment="1">
      <alignment horizontal="center" vertical="center" wrapText="1"/>
    </xf>
    <xf numFmtId="0" fontId="7" fillId="6" borderId="5" xfId="0" applyFont="1" applyFill="1" applyBorder="1"/>
    <xf numFmtId="0" fontId="40" fillId="0" borderId="1" xfId="0" applyFont="1" applyBorder="1" applyAlignment="1">
      <alignment horizont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12" xfId="0" applyFont="1" applyFill="1" applyBorder="1" applyAlignment="1">
      <alignment horizontal="center" vertical="center" wrapText="1"/>
    </xf>
    <xf numFmtId="0" fontId="15" fillId="0" borderId="0" xfId="0" applyFont="1" applyFill="1"/>
    <xf numFmtId="0" fontId="41" fillId="0" borderId="1" xfId="0" applyFont="1" applyBorder="1" applyAlignment="1">
      <alignment horizontal="center" wrapText="1"/>
    </xf>
    <xf numFmtId="0" fontId="43" fillId="0" borderId="1" xfId="0" applyFont="1" applyBorder="1" applyAlignment="1">
      <alignment horizontal="center" wrapText="1"/>
    </xf>
    <xf numFmtId="0" fontId="44" fillId="0" borderId="1" xfId="0" applyFont="1" applyBorder="1" applyAlignment="1">
      <alignment horizontal="right" wrapText="1"/>
    </xf>
    <xf numFmtId="0" fontId="41" fillId="6" borderId="2" xfId="0" applyFont="1" applyFill="1" applyBorder="1" applyAlignment="1">
      <alignment horizontal="center" vertical="center" wrapText="1"/>
    </xf>
    <xf numFmtId="0" fontId="45" fillId="0" borderId="2" xfId="0" applyFont="1" applyFill="1" applyBorder="1" applyAlignment="1">
      <alignment horizontal="center" vertical="center"/>
    </xf>
    <xf numFmtId="0" fontId="45" fillId="0" borderId="2" xfId="0" applyFont="1" applyFill="1" applyBorder="1" applyAlignment="1">
      <alignment horizontal="center" vertical="center" wrapText="1"/>
    </xf>
    <xf numFmtId="49" fontId="15" fillId="0" borderId="2" xfId="0" applyNumberFormat="1" applyFont="1" applyBorder="1"/>
    <xf numFmtId="0" fontId="15" fillId="0" borderId="2" xfId="0" applyFont="1" applyBorder="1" applyAlignment="1">
      <alignment wrapText="1"/>
    </xf>
    <xf numFmtId="0" fontId="15" fillId="0" borderId="2" xfId="0" applyFont="1" applyBorder="1"/>
    <xf numFmtId="164" fontId="15" fillId="0" borderId="2" xfId="12" applyNumberFormat="1" applyFont="1" applyBorder="1"/>
    <xf numFmtId="0" fontId="15" fillId="0" borderId="2" xfId="0" applyFont="1" applyBorder="1" applyAlignment="1">
      <alignment horizontal="justify" wrapText="1"/>
    </xf>
    <xf numFmtId="0" fontId="15" fillId="4" borderId="2" xfId="0" applyFont="1" applyFill="1" applyBorder="1" applyAlignment="1">
      <alignment wrapText="1"/>
    </xf>
    <xf numFmtId="164" fontId="15" fillId="0" borderId="2" xfId="12" applyNumberFormat="1" applyFont="1" applyFill="1" applyBorder="1"/>
    <xf numFmtId="0" fontId="15" fillId="6" borderId="2" xfId="0" applyFont="1" applyFill="1" applyBorder="1"/>
    <xf numFmtId="164" fontId="41" fillId="6" borderId="2" xfId="12" applyNumberFormat="1" applyFont="1" applyFill="1" applyBorder="1"/>
    <xf numFmtId="0" fontId="7" fillId="0" borderId="0" xfId="0" applyFont="1" applyFill="1" applyAlignment="1">
      <alignment horizontal="right"/>
    </xf>
    <xf numFmtId="0" fontId="5" fillId="0" borderId="0" xfId="0" applyFont="1" applyFill="1" applyAlignment="1">
      <alignment horizontal="right"/>
    </xf>
    <xf numFmtId="164" fontId="7" fillId="0" borderId="2" xfId="12" applyNumberFormat="1" applyFont="1" applyBorder="1" applyAlignment="1">
      <alignment horizontal="left"/>
    </xf>
    <xf numFmtId="164" fontId="7" fillId="0" borderId="2" xfId="12" applyNumberFormat="1" applyFont="1" applyBorder="1" applyAlignment="1">
      <alignment horizontal="center"/>
    </xf>
    <xf numFmtId="0" fontId="7" fillId="0" borderId="2" xfId="12" applyNumberFormat="1" applyFont="1" applyBorder="1" applyAlignment="1">
      <alignment horizontal="center" vertical="center"/>
    </xf>
    <xf numFmtId="164" fontId="7" fillId="0" borderId="2" xfId="12" applyNumberFormat="1" applyFont="1" applyFill="1" applyBorder="1" applyAlignment="1">
      <alignment horizontal="center"/>
    </xf>
    <xf numFmtId="164" fontId="12" fillId="6" borderId="2" xfId="12" applyNumberFormat="1" applyFont="1" applyFill="1" applyBorder="1" applyAlignment="1"/>
    <xf numFmtId="164" fontId="12" fillId="6" borderId="2" xfId="0" applyNumberFormat="1" applyFont="1" applyFill="1" applyBorder="1"/>
    <xf numFmtId="164" fontId="7" fillId="0" borderId="2" xfId="10" applyNumberFormat="1" applyFont="1" applyBorder="1" applyAlignment="1">
      <alignment horizontal="right" vertical="center"/>
    </xf>
    <xf numFmtId="0" fontId="5" fillId="0" borderId="2" xfId="10" applyFont="1" applyBorder="1"/>
    <xf numFmtId="164" fontId="7" fillId="0" borderId="2" xfId="12" applyNumberFormat="1" applyFont="1" applyFill="1" applyBorder="1" applyAlignment="1">
      <alignment horizontal="right" vertical="center"/>
    </xf>
    <xf numFmtId="164" fontId="5" fillId="0" borderId="2" xfId="13" applyNumberFormat="1" applyFont="1" applyFill="1" applyBorder="1" applyAlignment="1">
      <alignment horizontal="right" vertical="center"/>
    </xf>
    <xf numFmtId="11" fontId="38" fillId="0" borderId="2" xfId="1" applyNumberFormat="1" applyFont="1" applyFill="1" applyBorder="1" applyAlignment="1">
      <alignment horizontal="right" vertical="center" wrapText="1"/>
    </xf>
    <xf numFmtId="0" fontId="5" fillId="0" borderId="2" xfId="1" applyFont="1" applyFill="1" applyBorder="1" applyAlignment="1">
      <alignment horizontal="justify" vertical="center" wrapText="1"/>
    </xf>
    <xf numFmtId="0" fontId="38" fillId="0" borderId="2" xfId="1" applyFont="1" applyFill="1" applyBorder="1" applyAlignment="1">
      <alignment horizontal="justify" vertical="center" wrapText="1"/>
    </xf>
    <xf numFmtId="164" fontId="6" fillId="6" borderId="2" xfId="12" applyNumberFormat="1" applyFont="1" applyFill="1" applyBorder="1"/>
    <xf numFmtId="0" fontId="5" fillId="6" borderId="2" xfId="10" applyFont="1" applyFill="1" applyBorder="1"/>
    <xf numFmtId="49" fontId="19" fillId="0" borderId="2" xfId="0" applyNumberFormat="1" applyFont="1" applyBorder="1"/>
    <xf numFmtId="0" fontId="19" fillId="0" borderId="2" xfId="0" applyFont="1" applyBorder="1"/>
    <xf numFmtId="164" fontId="19" fillId="0" borderId="2" xfId="12" applyNumberFormat="1" applyFont="1" applyBorder="1"/>
    <xf numFmtId="0" fontId="19" fillId="0" borderId="2" xfId="0" applyFont="1" applyBorder="1" applyAlignment="1">
      <alignment wrapText="1"/>
    </xf>
    <xf numFmtId="0" fontId="19" fillId="0" borderId="2" xfId="0" applyFont="1" applyBorder="1" applyAlignment="1">
      <alignment vertical="center" wrapText="1"/>
    </xf>
    <xf numFmtId="0" fontId="19" fillId="0" borderId="2" xfId="0" applyFont="1" applyBorder="1" applyAlignment="1">
      <alignment vertical="top"/>
    </xf>
    <xf numFmtId="0" fontId="12" fillId="0" borderId="3" xfId="0" applyFont="1" applyFill="1" applyBorder="1" applyAlignment="1">
      <alignment horizontal="center" vertical="center" wrapText="1"/>
    </xf>
    <xf numFmtId="0" fontId="12" fillId="6" borderId="2" xfId="0" applyFont="1" applyFill="1" applyBorder="1" applyAlignment="1">
      <alignment horizontal="left"/>
    </xf>
    <xf numFmtId="0" fontId="12" fillId="0" borderId="1" xfId="0" applyFont="1" applyFill="1" applyBorder="1" applyAlignment="1">
      <alignment horizontal="center" wrapText="1"/>
    </xf>
    <xf numFmtId="0" fontId="10" fillId="0" borderId="9" xfId="0" applyFont="1" applyFill="1" applyBorder="1" applyAlignment="1">
      <alignment horizontal="center" wrapText="1"/>
    </xf>
    <xf numFmtId="0" fontId="12" fillId="6" borderId="4"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7" fillId="0" borderId="2" xfId="0" applyFont="1" applyFill="1" applyBorder="1" applyAlignment="1">
      <alignment horizontal="center" wrapText="1"/>
    </xf>
    <xf numFmtId="0" fontId="7" fillId="0" borderId="2" xfId="0" applyFont="1" applyFill="1" applyBorder="1" applyAlignment="1">
      <alignment horizontal="center"/>
    </xf>
    <xf numFmtId="0" fontId="12" fillId="6" borderId="2" xfId="0" applyFont="1" applyFill="1" applyBorder="1" applyAlignment="1">
      <alignment horizontal="center" vertical="center" wrapText="1"/>
    </xf>
    <xf numFmtId="0" fontId="12" fillId="6" borderId="2" xfId="0" applyFont="1" applyFill="1" applyBorder="1" applyAlignment="1">
      <alignment horizontal="left" wrapText="1"/>
    </xf>
    <xf numFmtId="0" fontId="12" fillId="6" borderId="2" xfId="10" applyFont="1" applyFill="1" applyBorder="1" applyAlignment="1">
      <alignment horizontal="center" vertical="center" wrapText="1"/>
    </xf>
    <xf numFmtId="0" fontId="12" fillId="6" borderId="5" xfId="0" applyFont="1" applyFill="1" applyBorder="1" applyAlignment="1">
      <alignment horizontal="center" vertical="center" wrapText="1"/>
    </xf>
    <xf numFmtId="0" fontId="7" fillId="0" borderId="2" xfId="0" applyFont="1" applyFill="1" applyBorder="1" applyAlignment="1">
      <alignment horizontal="center"/>
    </xf>
    <xf numFmtId="0" fontId="12" fillId="6" borderId="12"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5" fillId="0" borderId="2" xfId="0" applyNumberFormat="1" applyFont="1" applyFill="1" applyBorder="1" applyAlignment="1">
      <alignment horizontal="center" wrapText="1"/>
    </xf>
    <xf numFmtId="49" fontId="7" fillId="0" borderId="2" xfId="0" applyNumberFormat="1" applyFont="1" applyBorder="1" applyAlignment="1">
      <alignment horizontal="left" vertical="center"/>
    </xf>
    <xf numFmtId="0" fontId="5" fillId="2" borderId="2" xfId="15" applyFont="1" applyFill="1" applyBorder="1" applyAlignment="1">
      <alignment horizontal="left" vertical="top" wrapText="1"/>
    </xf>
    <xf numFmtId="0" fontId="5" fillId="2" borderId="4" xfId="15" applyFont="1" applyFill="1" applyBorder="1" applyAlignment="1">
      <alignment vertical="top" wrapText="1"/>
    </xf>
    <xf numFmtId="0" fontId="5" fillId="2" borderId="2" xfId="15" applyFont="1" applyFill="1" applyBorder="1" applyAlignment="1">
      <alignment vertical="top" wrapText="1"/>
    </xf>
    <xf numFmtId="0" fontId="7" fillId="0" borderId="2" xfId="0" applyFont="1" applyBorder="1" applyAlignment="1">
      <alignment horizontal="center" wrapText="1"/>
    </xf>
    <xf numFmtId="0" fontId="12" fillId="0" borderId="2" xfId="0" applyFont="1" applyBorder="1" applyAlignment="1">
      <alignment horizontal="center" wrapText="1"/>
    </xf>
    <xf numFmtId="0" fontId="13" fillId="0" borderId="2" xfId="0" applyFont="1" applyBorder="1" applyAlignment="1">
      <alignment horizontal="right" wrapText="1"/>
    </xf>
    <xf numFmtId="0" fontId="7" fillId="0" borderId="2" xfId="0" applyFont="1" applyBorder="1" applyAlignment="1">
      <alignment horizontal="left" vertical="center" wrapText="1"/>
    </xf>
    <xf numFmtId="0" fontId="7" fillId="0" borderId="2" xfId="0" applyFont="1" applyBorder="1" applyAlignment="1">
      <alignment horizontal="center" vertical="center"/>
    </xf>
    <xf numFmtId="2" fontId="12" fillId="0" borderId="3" xfId="0" applyNumberFormat="1" applyFont="1" applyFill="1" applyBorder="1" applyAlignment="1">
      <alignment horizontal="right" vertical="center" wrapText="1"/>
    </xf>
    <xf numFmtId="2" fontId="7" fillId="0" borderId="2" xfId="12" applyNumberFormat="1" applyFont="1" applyBorder="1"/>
    <xf numFmtId="2" fontId="7" fillId="0" borderId="2" xfId="12" applyNumberFormat="1" applyFont="1" applyBorder="1" applyAlignment="1">
      <alignment vertical="center"/>
    </xf>
    <xf numFmtId="49" fontId="12" fillId="0" borderId="2" xfId="0" applyNumberFormat="1" applyFont="1" applyBorder="1" applyAlignment="1">
      <alignment horizontal="center" vertical="center"/>
    </xf>
    <xf numFmtId="2" fontId="36" fillId="0" borderId="2" xfId="0" applyNumberFormat="1" applyFont="1" applyBorder="1" applyAlignment="1">
      <alignment horizontal="center" vertical="center"/>
    </xf>
    <xf numFmtId="2" fontId="12" fillId="0" borderId="2" xfId="12" applyNumberFormat="1" applyFont="1" applyBorder="1" applyAlignment="1">
      <alignment vertical="center"/>
    </xf>
    <xf numFmtId="2" fontId="5" fillId="0" borderId="2" xfId="0" applyNumberFormat="1" applyFont="1" applyBorder="1" applyAlignment="1">
      <alignment horizontal="center" vertical="center"/>
    </xf>
    <xf numFmtId="0" fontId="12" fillId="0" borderId="2" xfId="0" applyFont="1" applyBorder="1" applyAlignment="1">
      <alignment horizontal="left" vertical="top" wrapText="1"/>
    </xf>
    <xf numFmtId="2" fontId="12" fillId="0" borderId="2" xfId="0" applyNumberFormat="1" applyFont="1" applyBorder="1" applyAlignment="1">
      <alignment horizontal="center" vertical="center"/>
    </xf>
    <xf numFmtId="2" fontId="12" fillId="0" borderId="2" xfId="12" applyNumberFormat="1" applyFont="1" applyBorder="1"/>
    <xf numFmtId="0" fontId="12" fillId="0" borderId="2" xfId="0" applyFont="1" applyBorder="1"/>
    <xf numFmtId="164" fontId="12" fillId="6" borderId="2" xfId="12" applyNumberFormat="1" applyFont="1" applyFill="1" applyBorder="1" applyAlignment="1">
      <alignment vertical="center"/>
    </xf>
    <xf numFmtId="43" fontId="7" fillId="0" borderId="2" xfId="12" applyNumberFormat="1" applyFont="1" applyBorder="1"/>
    <xf numFmtId="0" fontId="5" fillId="0" borderId="2" xfId="0" applyFont="1" applyFill="1" applyBorder="1" applyAlignment="1">
      <alignment horizontal="left" vertical="center" wrapText="1"/>
    </xf>
    <xf numFmtId="0" fontId="6" fillId="0" borderId="2" xfId="0" applyFont="1" applyBorder="1" applyAlignment="1">
      <alignment horizontal="right" vertical="center" wrapText="1"/>
    </xf>
    <xf numFmtId="0" fontId="5" fillId="0" borderId="2" xfId="0" applyFont="1" applyBorder="1" applyAlignment="1">
      <alignment horizontal="center" vertical="center" wrapText="1"/>
    </xf>
    <xf numFmtId="0" fontId="7" fillId="6" borderId="2" xfId="0" applyFont="1" applyFill="1" applyBorder="1" applyAlignment="1">
      <alignment vertical="center"/>
    </xf>
    <xf numFmtId="3" fontId="7" fillId="0" borderId="2" xfId="0" applyNumberFormat="1" applyFont="1" applyBorder="1" applyAlignment="1">
      <alignment vertical="top"/>
    </xf>
    <xf numFmtId="164" fontId="5" fillId="0" borderId="2" xfId="7" applyNumberFormat="1" applyFont="1" applyBorder="1" applyAlignment="1">
      <alignment vertical="top"/>
    </xf>
    <xf numFmtId="0" fontId="7" fillId="0" borderId="2" xfId="0" quotePrefix="1" applyFont="1" applyBorder="1" applyAlignment="1">
      <alignment vertical="top" wrapText="1"/>
    </xf>
    <xf numFmtId="0" fontId="36" fillId="0" borderId="2" xfId="0" applyFont="1" applyBorder="1" applyAlignment="1">
      <alignment vertical="top"/>
    </xf>
    <xf numFmtId="0" fontId="7" fillId="0" borderId="3" xfId="0" applyFont="1" applyFill="1" applyBorder="1" applyAlignment="1">
      <alignment horizontal="right" vertical="center" wrapText="1"/>
    </xf>
    <xf numFmtId="41" fontId="12" fillId="6" borderId="2" xfId="16" applyFont="1" applyFill="1" applyBorder="1"/>
    <xf numFmtId="0" fontId="12" fillId="0" borderId="48" xfId="0" applyFont="1" applyBorder="1" applyAlignment="1">
      <alignment horizontal="center" wrapText="1"/>
    </xf>
    <xf numFmtId="0" fontId="17" fillId="0" borderId="48" xfId="0" applyFont="1" applyBorder="1" applyAlignment="1">
      <alignment horizontal="right" wrapText="1"/>
    </xf>
    <xf numFmtId="164" fontId="7" fillId="0" borderId="2" xfId="7" applyNumberFormat="1" applyFont="1" applyBorder="1" applyAlignment="1">
      <alignment horizontal="right"/>
    </xf>
    <xf numFmtId="0" fontId="22" fillId="0" borderId="0" xfId="0" applyFont="1"/>
    <xf numFmtId="0" fontId="22" fillId="0" borderId="0" xfId="0" applyFont="1" applyAlignment="1">
      <alignment horizontal="right"/>
    </xf>
    <xf numFmtId="0" fontId="22" fillId="0" borderId="0" xfId="0" applyFont="1" applyFill="1"/>
    <xf numFmtId="0" fontId="47" fillId="0" borderId="0" xfId="0" applyFont="1" applyFill="1"/>
    <xf numFmtId="0" fontId="48" fillId="0" borderId="48" xfId="0" applyFont="1" applyBorder="1" applyAlignment="1">
      <alignment horizontal="center" wrapText="1"/>
    </xf>
    <xf numFmtId="0" fontId="49" fillId="0" borderId="48" xfId="0" applyFont="1" applyBorder="1" applyAlignment="1">
      <alignment horizontal="right" wrapText="1"/>
    </xf>
    <xf numFmtId="0" fontId="48" fillId="6" borderId="2" xfId="0" applyFont="1" applyFill="1" applyBorder="1" applyAlignment="1">
      <alignment horizontal="center" vertical="center" wrapText="1"/>
    </xf>
    <xf numFmtId="0" fontId="22" fillId="0" borderId="2" xfId="0" applyFont="1" applyFill="1" applyBorder="1" applyAlignment="1">
      <alignment horizontal="center" vertical="center"/>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49" fontId="22" fillId="0" borderId="2" xfId="0" applyNumberFormat="1" applyFont="1" applyBorder="1"/>
    <xf numFmtId="0" fontId="22" fillId="0" borderId="2" xfId="0" applyFont="1" applyBorder="1" applyAlignment="1">
      <alignment wrapText="1"/>
    </xf>
    <xf numFmtId="2" fontId="22" fillId="0" borderId="2" xfId="0" applyNumberFormat="1" applyFont="1" applyBorder="1" applyAlignment="1">
      <alignment wrapText="1"/>
    </xf>
    <xf numFmtId="0" fontId="22" fillId="0" borderId="6" xfId="0" applyFont="1" applyBorder="1"/>
    <xf numFmtId="0" fontId="22" fillId="0" borderId="2" xfId="0" applyFont="1" applyBorder="1"/>
    <xf numFmtId="164" fontId="22" fillId="0" borderId="2" xfId="7" applyNumberFormat="1" applyFont="1" applyBorder="1"/>
    <xf numFmtId="0" fontId="50" fillId="0" borderId="2" xfId="0" applyFont="1" applyBorder="1"/>
    <xf numFmtId="164" fontId="22" fillId="0" borderId="2" xfId="7" applyNumberFormat="1" applyFont="1" applyBorder="1" applyAlignment="1">
      <alignment horizontal="right"/>
    </xf>
    <xf numFmtId="0" fontId="22" fillId="0" borderId="3" xfId="0" applyFont="1" applyBorder="1" applyAlignment="1">
      <alignment wrapText="1"/>
    </xf>
    <xf numFmtId="0" fontId="22" fillId="0" borderId="2" xfId="0" applyFont="1" applyFill="1" applyBorder="1"/>
    <xf numFmtId="164" fontId="22" fillId="0" borderId="2" xfId="7" applyNumberFormat="1" applyFont="1" applyFill="1" applyBorder="1"/>
    <xf numFmtId="164" fontId="50" fillId="0" borderId="2" xfId="7" applyNumberFormat="1" applyFont="1" applyFill="1" applyBorder="1"/>
    <xf numFmtId="0" fontId="22" fillId="6" borderId="2" xfId="0" applyFont="1" applyFill="1" applyBorder="1"/>
    <xf numFmtId="164" fontId="48" fillId="6" borderId="2" xfId="7" applyNumberFormat="1" applyFont="1" applyFill="1" applyBorder="1"/>
    <xf numFmtId="0" fontId="13" fillId="0" borderId="48" xfId="0" applyFont="1" applyBorder="1" applyAlignment="1">
      <alignment horizontal="right" wrapText="1"/>
    </xf>
    <xf numFmtId="168" fontId="7" fillId="0" borderId="2" xfId="0" applyNumberFormat="1" applyFont="1" applyFill="1" applyBorder="1" applyAlignment="1">
      <alignment horizontal="right" vertical="center" wrapText="1"/>
    </xf>
    <xf numFmtId="0" fontId="7" fillId="0" borderId="2" xfId="0" applyFont="1" applyBorder="1" applyAlignment="1">
      <alignment horizontal="left" vertical="top" wrapText="1"/>
    </xf>
    <xf numFmtId="2" fontId="7" fillId="0" borderId="2" xfId="0" applyNumberFormat="1" applyFont="1" applyBorder="1" applyAlignment="1">
      <alignment vertical="top"/>
    </xf>
    <xf numFmtId="43" fontId="7" fillId="0" borderId="2" xfId="7" applyNumberFormat="1" applyFont="1" applyBorder="1" applyAlignment="1">
      <alignment vertical="top"/>
    </xf>
    <xf numFmtId="0" fontId="13" fillId="0" borderId="48" xfId="0" applyFont="1" applyBorder="1" applyAlignment="1">
      <alignment horizontal="center" wrapText="1"/>
    </xf>
    <xf numFmtId="1" fontId="7" fillId="0" borderId="2" xfId="7" applyNumberFormat="1" applyFont="1" applyBorder="1" applyAlignment="1">
      <alignment wrapText="1"/>
    </xf>
    <xf numFmtId="1" fontId="7" fillId="0" borderId="2" xfId="7" applyNumberFormat="1" applyFont="1" applyFill="1" applyBorder="1" applyAlignment="1">
      <alignment wrapText="1"/>
    </xf>
    <xf numFmtId="49" fontId="12" fillId="0" borderId="2" xfId="0" applyNumberFormat="1" applyFont="1" applyBorder="1" applyAlignment="1">
      <alignment horizontal="center" vertical="center" wrapText="1"/>
    </xf>
    <xf numFmtId="164" fontId="12" fillId="0" borderId="2" xfId="7" applyNumberFormat="1" applyFont="1" applyBorder="1" applyAlignment="1">
      <alignment wrapText="1"/>
    </xf>
    <xf numFmtId="0" fontId="22" fillId="0" borderId="2" xfId="0" applyFont="1" applyFill="1" applyBorder="1" applyAlignment="1">
      <alignment wrapText="1"/>
    </xf>
    <xf numFmtId="49" fontId="22" fillId="0" borderId="5" xfId="0" applyNumberFormat="1" applyFont="1" applyBorder="1"/>
    <xf numFmtId="0" fontId="22" fillId="0" borderId="8" xfId="0" applyFont="1" applyFill="1" applyBorder="1" applyAlignment="1">
      <alignment wrapText="1"/>
    </xf>
    <xf numFmtId="0" fontId="22" fillId="0" borderId="5" xfId="0" applyFont="1" applyBorder="1"/>
    <xf numFmtId="0" fontId="22" fillId="0" borderId="44" xfId="0" applyFont="1" applyFill="1" applyBorder="1"/>
    <xf numFmtId="0" fontId="22" fillId="0" borderId="8" xfId="0" applyFont="1" applyFill="1" applyBorder="1"/>
    <xf numFmtId="164" fontId="22" fillId="0" borderId="8" xfId="7" applyNumberFormat="1" applyFont="1" applyFill="1" applyBorder="1"/>
    <xf numFmtId="164" fontId="22" fillId="0" borderId="5" xfId="7" applyNumberFormat="1" applyFont="1" applyBorder="1"/>
    <xf numFmtId="0" fontId="48" fillId="7" borderId="2" xfId="0" applyFont="1" applyFill="1" applyBorder="1" applyAlignment="1">
      <alignment horizontal="center" vertical="center" wrapText="1"/>
    </xf>
    <xf numFmtId="0" fontId="22" fillId="7" borderId="2" xfId="0" applyFont="1" applyFill="1" applyBorder="1"/>
    <xf numFmtId="164" fontId="48" fillId="7" borderId="2" xfId="7" applyNumberFormat="1" applyFont="1" applyFill="1" applyBorder="1"/>
    <xf numFmtId="1" fontId="7" fillId="0" borderId="2" xfId="0" applyNumberFormat="1" applyFont="1" applyBorder="1" applyAlignment="1">
      <alignment wrapText="1"/>
    </xf>
    <xf numFmtId="1" fontId="12" fillId="6" borderId="2" xfId="7" applyNumberFormat="1" applyFont="1" applyFill="1" applyBorder="1" applyAlignment="1">
      <alignment wrapText="1"/>
    </xf>
    <xf numFmtId="0" fontId="7" fillId="0" borderId="2" xfId="0" applyNumberFormat="1" applyFont="1" applyBorder="1" applyAlignment="1">
      <alignment horizontal="center" vertical="center"/>
    </xf>
    <xf numFmtId="177" fontId="7" fillId="0" borderId="2" xfId="7" applyNumberFormat="1" applyFont="1" applyBorder="1" applyAlignment="1">
      <alignment horizontal="right" vertical="center"/>
    </xf>
    <xf numFmtId="177" fontId="7" fillId="0" borderId="2" xfId="7" applyNumberFormat="1" applyFont="1" applyBorder="1" applyAlignment="1">
      <alignment horizontal="center" vertical="center"/>
    </xf>
    <xf numFmtId="0" fontId="5" fillId="0" borderId="2" xfId="0" applyFont="1" applyFill="1" applyBorder="1" applyAlignment="1">
      <alignment vertical="center" wrapText="1"/>
    </xf>
    <xf numFmtId="177" fontId="12" fillId="6" borderId="2" xfId="7" applyNumberFormat="1" applyFont="1" applyFill="1" applyBorder="1" applyAlignment="1">
      <alignment horizontal="right" vertical="center"/>
    </xf>
    <xf numFmtId="164" fontId="12" fillId="6" borderId="2" xfId="7" applyNumberFormat="1" applyFont="1" applyFill="1" applyBorder="1" applyAlignment="1">
      <alignment vertical="center"/>
    </xf>
    <xf numFmtId="164" fontId="7" fillId="0" borderId="2" xfId="0" applyNumberFormat="1" applyFont="1" applyBorder="1" applyAlignment="1">
      <alignment vertical="center"/>
    </xf>
    <xf numFmtId="164" fontId="7" fillId="4" borderId="2" xfId="7" applyNumberFormat="1" applyFont="1" applyFill="1" applyBorder="1" applyAlignment="1">
      <alignment vertical="center"/>
    </xf>
    <xf numFmtId="0" fontId="5" fillId="0" borderId="2" xfId="0" applyFont="1" applyBorder="1" applyAlignment="1">
      <alignment horizontal="right" vertical="center" wrapText="1"/>
    </xf>
    <xf numFmtId="0" fontId="5" fillId="0" borderId="2" xfId="0" applyFont="1" applyBorder="1" applyAlignment="1">
      <alignment horizontal="right" vertical="center"/>
    </xf>
    <xf numFmtId="0" fontId="5" fillId="0" borderId="2" xfId="0" applyNumberFormat="1" applyFont="1" applyFill="1" applyBorder="1" applyAlignment="1">
      <alignment horizontal="right" vertical="center" wrapText="1"/>
    </xf>
    <xf numFmtId="170" fontId="5" fillId="0" borderId="2" xfId="0" applyNumberFormat="1" applyFont="1" applyFill="1" applyBorder="1" applyAlignment="1">
      <alignment horizontal="right" vertical="center" wrapText="1"/>
    </xf>
    <xf numFmtId="164" fontId="7" fillId="0" borderId="2" xfId="7" applyNumberFormat="1" applyFont="1" applyFill="1" applyBorder="1" applyAlignment="1">
      <alignment horizontal="right" vertical="center"/>
    </xf>
    <xf numFmtId="0" fontId="25" fillId="0" borderId="0" xfId="0" applyFont="1" applyAlignment="1">
      <alignment wrapText="1"/>
    </xf>
    <xf numFmtId="0" fontId="6" fillId="7" borderId="2" xfId="0" applyNumberFormat="1" applyFont="1" applyFill="1" applyBorder="1" applyAlignment="1">
      <alignment horizontal="center" wrapText="1"/>
    </xf>
    <xf numFmtId="170" fontId="6" fillId="7" borderId="2" xfId="0" applyNumberFormat="1" applyFont="1" applyFill="1" applyBorder="1" applyAlignment="1">
      <alignment wrapText="1"/>
    </xf>
    <xf numFmtId="0" fontId="12" fillId="7" borderId="2" xfId="0" applyFont="1" applyFill="1" applyBorder="1" applyAlignment="1">
      <alignment horizontal="center" vertical="center" wrapText="1"/>
    </xf>
    <xf numFmtId="2" fontId="7" fillId="0" borderId="2" xfId="12" applyNumberFormat="1" applyFont="1" applyFill="1" applyBorder="1"/>
    <xf numFmtId="2" fontId="12" fillId="6" borderId="2" xfId="12" applyNumberFormat="1" applyFont="1" applyFill="1" applyBorder="1"/>
    <xf numFmtId="0" fontId="21" fillId="0" borderId="48" xfId="0" applyFont="1" applyBorder="1" applyAlignment="1">
      <alignment horizontal="center" wrapText="1"/>
    </xf>
    <xf numFmtId="0" fontId="31" fillId="0" borderId="48" xfId="0" applyFont="1" applyBorder="1" applyAlignment="1">
      <alignment horizontal="right" wrapText="1"/>
    </xf>
    <xf numFmtId="164" fontId="7" fillId="0" borderId="2" xfId="13" applyNumberFormat="1" applyFont="1" applyBorder="1"/>
    <xf numFmtId="164" fontId="7" fillId="0" borderId="2" xfId="13" applyNumberFormat="1" applyFont="1" applyFill="1" applyBorder="1"/>
    <xf numFmtId="164" fontId="5" fillId="0" borderId="2" xfId="13" applyNumberFormat="1" applyFont="1" applyFill="1" applyBorder="1"/>
    <xf numFmtId="164" fontId="21" fillId="6" borderId="2" xfId="13" applyNumberFormat="1" applyFont="1" applyFill="1" applyBorder="1"/>
    <xf numFmtId="0" fontId="12" fillId="0" borderId="48" xfId="10" applyFont="1" applyBorder="1" applyAlignment="1">
      <alignment horizontal="center" wrapText="1"/>
    </xf>
    <xf numFmtId="0" fontId="13" fillId="0" borderId="48" xfId="10" applyFont="1" applyBorder="1" applyAlignment="1">
      <alignment horizontal="right" wrapText="1"/>
    </xf>
    <xf numFmtId="0" fontId="7" fillId="0" borderId="2" xfId="10" applyFont="1" applyBorder="1" applyAlignment="1">
      <alignment horizontal="center" vertical="center"/>
    </xf>
    <xf numFmtId="0" fontId="5" fillId="0" borderId="2" xfId="0" applyFont="1" applyBorder="1" applyAlignment="1">
      <alignment horizontal="center"/>
    </xf>
    <xf numFmtId="0" fontId="5" fillId="0" borderId="49" xfId="0" applyFont="1" applyFill="1" applyBorder="1" applyAlignment="1">
      <alignment horizontal="left" vertical="center" wrapText="1"/>
    </xf>
    <xf numFmtId="0" fontId="12" fillId="6" borderId="2" xfId="0" applyFont="1" applyFill="1" applyBorder="1" applyAlignment="1">
      <alignment horizontal="center" vertical="center" wrapText="1"/>
    </xf>
    <xf numFmtId="164" fontId="12" fillId="0" borderId="2" xfId="7" applyNumberFormat="1" applyFont="1" applyBorder="1"/>
    <xf numFmtId="0" fontId="7" fillId="6" borderId="2" xfId="0" applyFont="1" applyFill="1" applyBorder="1" applyAlignment="1">
      <alignment horizontal="center" vertical="center"/>
    </xf>
    <xf numFmtId="164" fontId="12" fillId="0" borderId="2" xfId="7" applyNumberFormat="1" applyFont="1" applyBorder="1" applyAlignment="1">
      <alignment vertical="center"/>
    </xf>
    <xf numFmtId="0" fontId="52" fillId="0" borderId="0" xfId="0" applyFont="1" applyBorder="1" applyAlignment="1">
      <alignment vertical="top" wrapText="1"/>
    </xf>
    <xf numFmtId="2" fontId="52" fillId="0" borderId="0" xfId="0" applyNumberFormat="1" applyFont="1" applyBorder="1" applyAlignment="1">
      <alignment vertical="top" wrapText="1"/>
    </xf>
    <xf numFmtId="43" fontId="52" fillId="0" borderId="0" xfId="7" applyFont="1" applyBorder="1" applyAlignment="1">
      <alignment vertical="top" wrapText="1"/>
    </xf>
    <xf numFmtId="3" fontId="52" fillId="0" borderId="0" xfId="0" applyNumberFormat="1" applyFont="1" applyBorder="1" applyAlignment="1">
      <alignment vertical="top" wrapText="1"/>
    </xf>
    <xf numFmtId="0" fontId="52" fillId="0" borderId="2" xfId="0" applyFont="1" applyBorder="1" applyAlignment="1">
      <alignment vertical="top" wrapText="1"/>
    </xf>
    <xf numFmtId="0" fontId="52" fillId="13" borderId="2" xfId="0" applyFont="1" applyFill="1" applyBorder="1" applyAlignment="1">
      <alignment vertical="top" wrapText="1"/>
    </xf>
    <xf numFmtId="2" fontId="52" fillId="13" borderId="2" xfId="0" applyNumberFormat="1" applyFont="1" applyFill="1" applyBorder="1" applyAlignment="1">
      <alignment vertical="top" wrapText="1"/>
    </xf>
    <xf numFmtId="43" fontId="52" fillId="0" borderId="2" xfId="7" applyFont="1" applyBorder="1" applyAlignment="1">
      <alignment vertical="top" wrapText="1"/>
    </xf>
    <xf numFmtId="9" fontId="52" fillId="0" borderId="2" xfId="0" applyNumberFormat="1" applyFont="1" applyBorder="1" applyAlignment="1">
      <alignment vertical="top" wrapText="1"/>
    </xf>
    <xf numFmtId="43" fontId="54" fillId="0" borderId="2" xfId="7" applyFont="1" applyBorder="1" applyAlignment="1">
      <alignment vertical="top" wrapText="1"/>
    </xf>
    <xf numFmtId="0" fontId="55" fillId="0" borderId="2" xfId="0" applyFont="1" applyBorder="1" applyAlignment="1">
      <alignment vertical="top" wrapText="1"/>
    </xf>
    <xf numFmtId="43" fontId="56" fillId="0" borderId="2" xfId="7" applyFont="1" applyBorder="1" applyAlignment="1">
      <alignment vertical="top" wrapText="1"/>
    </xf>
    <xf numFmtId="0" fontId="52" fillId="0" borderId="2" xfId="0" applyFont="1" applyBorder="1" applyAlignment="1">
      <alignment horizontal="right" vertical="top" wrapText="1"/>
    </xf>
    <xf numFmtId="43" fontId="57" fillId="0" borderId="2" xfId="7" applyFont="1" applyBorder="1" applyAlignment="1">
      <alignment vertical="top" wrapText="1"/>
    </xf>
    <xf numFmtId="43" fontId="52" fillId="0" borderId="2" xfId="8" applyFont="1" applyBorder="1" applyAlignment="1">
      <alignment vertical="top" wrapText="1"/>
    </xf>
    <xf numFmtId="43" fontId="54" fillId="0" borderId="2" xfId="8" applyFont="1" applyBorder="1" applyAlignment="1">
      <alignment vertical="top" wrapText="1"/>
    </xf>
    <xf numFmtId="0" fontId="52" fillId="12" borderId="2" xfId="0" applyFont="1" applyFill="1" applyBorder="1" applyAlignment="1">
      <alignment vertical="top" wrapText="1"/>
    </xf>
    <xf numFmtId="43" fontId="52" fillId="0" borderId="2" xfId="0" applyNumberFormat="1" applyFont="1" applyBorder="1" applyAlignment="1">
      <alignment vertical="top" wrapText="1"/>
    </xf>
    <xf numFmtId="4" fontId="52" fillId="0" borderId="2" xfId="0" applyNumberFormat="1" applyFont="1" applyBorder="1" applyAlignment="1">
      <alignment vertical="top" wrapText="1"/>
    </xf>
    <xf numFmtId="0" fontId="55" fillId="0" borderId="2" xfId="0" applyFont="1" applyFill="1" applyBorder="1" applyAlignment="1">
      <alignment vertical="top" wrapText="1"/>
    </xf>
    <xf numFmtId="0" fontId="52" fillId="0" borderId="2" xfId="0" applyFont="1" applyFill="1" applyBorder="1" applyAlignment="1">
      <alignment vertical="top" wrapText="1"/>
    </xf>
    <xf numFmtId="43" fontId="52" fillId="0" borderId="2" xfId="7" applyFont="1" applyFill="1" applyBorder="1" applyAlignment="1">
      <alignment vertical="top" wrapText="1"/>
    </xf>
    <xf numFmtId="43" fontId="54" fillId="0" borderId="2" xfId="7" applyFont="1" applyFill="1" applyBorder="1" applyAlignment="1">
      <alignment vertical="top" wrapText="1"/>
    </xf>
    <xf numFmtId="0" fontId="52" fillId="0" borderId="5" xfId="0" applyFont="1" applyBorder="1" applyAlignment="1">
      <alignment vertical="top" wrapText="1"/>
    </xf>
    <xf numFmtId="0" fontId="55" fillId="0" borderId="4" xfId="0" applyFont="1" applyBorder="1" applyAlignment="1">
      <alignment vertical="top" wrapText="1"/>
    </xf>
    <xf numFmtId="0" fontId="52" fillId="0" borderId="3" xfId="0" applyFont="1" applyBorder="1" applyAlignment="1">
      <alignment vertical="top" wrapText="1"/>
    </xf>
    <xf numFmtId="0" fontId="58" fillId="0" borderId="2" xfId="0" applyFont="1" applyBorder="1" applyAlignment="1">
      <alignment vertical="top" wrapText="1"/>
    </xf>
    <xf numFmtId="43" fontId="52" fillId="0" borderId="6" xfId="7" applyFont="1" applyBorder="1" applyAlignment="1">
      <alignment vertical="top" wrapText="1"/>
    </xf>
    <xf numFmtId="0" fontId="52" fillId="13" borderId="5" xfId="0" applyFont="1" applyFill="1" applyBorder="1" applyAlignment="1">
      <alignment vertical="top" wrapText="1"/>
    </xf>
    <xf numFmtId="43" fontId="54" fillId="13" borderId="2" xfId="7" applyFont="1" applyFill="1" applyBorder="1" applyAlignment="1">
      <alignment vertical="top" wrapText="1"/>
    </xf>
    <xf numFmtId="2" fontId="52" fillId="0" borderId="2" xfId="0" applyNumberFormat="1" applyFont="1" applyFill="1" applyBorder="1" applyAlignment="1">
      <alignment vertical="top" wrapText="1"/>
    </xf>
    <xf numFmtId="43" fontId="59" fillId="0" borderId="2" xfId="7" applyFont="1" applyFill="1" applyBorder="1" applyAlignment="1">
      <alignment vertical="top" wrapText="1"/>
    </xf>
    <xf numFmtId="0" fontId="58" fillId="0" borderId="2" xfId="0" applyFont="1" applyFill="1" applyBorder="1" applyAlignment="1">
      <alignment vertical="top" wrapText="1"/>
    </xf>
    <xf numFmtId="43" fontId="58" fillId="0" borderId="2" xfId="7" applyFont="1" applyFill="1" applyBorder="1" applyAlignment="1">
      <alignment vertical="top" wrapText="1"/>
    </xf>
    <xf numFmtId="2" fontId="52" fillId="0" borderId="3" xfId="0" applyNumberFormat="1" applyFont="1" applyBorder="1" applyAlignment="1">
      <alignment vertical="top" wrapText="1"/>
    </xf>
    <xf numFmtId="43" fontId="59" fillId="0" borderId="2" xfId="7" applyFont="1" applyBorder="1" applyAlignment="1">
      <alignment vertical="top" wrapText="1"/>
    </xf>
    <xf numFmtId="2" fontId="52" fillId="0" borderId="2" xfId="0" applyNumberFormat="1" applyFont="1" applyBorder="1" applyAlignment="1">
      <alignment vertical="top" wrapText="1"/>
    </xf>
    <xf numFmtId="0" fontId="58" fillId="0" borderId="4" xfId="0" applyFont="1" applyFill="1" applyBorder="1" applyAlignment="1">
      <alignment vertical="top" wrapText="1"/>
    </xf>
    <xf numFmtId="0" fontId="58" fillId="0" borderId="3" xfId="0" applyFont="1" applyFill="1" applyBorder="1" applyAlignment="1">
      <alignment vertical="top" wrapText="1"/>
    </xf>
    <xf numFmtId="43" fontId="52" fillId="0" borderId="6" xfId="7" applyFont="1" applyFill="1" applyBorder="1" applyAlignment="1">
      <alignment vertical="top" wrapText="1"/>
    </xf>
    <xf numFmtId="43" fontId="52" fillId="0" borderId="4" xfId="7" applyFont="1" applyBorder="1" applyAlignment="1">
      <alignment vertical="top" wrapText="1"/>
    </xf>
    <xf numFmtId="43" fontId="52" fillId="0" borderId="5" xfId="7" applyFont="1" applyBorder="1" applyAlignment="1">
      <alignment vertical="top" wrapText="1"/>
    </xf>
    <xf numFmtId="0" fontId="58" fillId="0" borderId="4" xfId="0" applyFont="1" applyBorder="1" applyAlignment="1">
      <alignment vertical="top" wrapText="1"/>
    </xf>
    <xf numFmtId="2" fontId="52" fillId="0" borderId="6" xfId="0" applyNumberFormat="1" applyFont="1" applyBorder="1" applyAlignment="1">
      <alignment vertical="top" wrapText="1"/>
    </xf>
    <xf numFmtId="0" fontId="57" fillId="0" borderId="2" xfId="0" applyFont="1" applyBorder="1" applyAlignment="1">
      <alignment vertical="top" wrapText="1"/>
    </xf>
    <xf numFmtId="0" fontId="60" fillId="13" borderId="2" xfId="0" applyFont="1" applyFill="1" applyBorder="1" applyAlignment="1">
      <alignment vertical="top" wrapText="1"/>
    </xf>
    <xf numFmtId="2" fontId="60" fillId="13" borderId="2" xfId="0" applyNumberFormat="1" applyFont="1" applyFill="1" applyBorder="1" applyAlignment="1">
      <alignment vertical="top" wrapText="1"/>
    </xf>
    <xf numFmtId="2" fontId="61" fillId="13" borderId="2" xfId="0" applyNumberFormat="1" applyFont="1" applyFill="1" applyBorder="1" applyAlignment="1">
      <alignment vertical="top" wrapText="1"/>
    </xf>
    <xf numFmtId="43" fontId="61" fillId="13" borderId="2" xfId="7" applyFont="1" applyFill="1" applyBorder="1" applyAlignment="1">
      <alignment vertical="top" wrapText="1"/>
    </xf>
    <xf numFmtId="0" fontId="52" fillId="0" borderId="0" xfId="0" applyFont="1" applyBorder="1" applyAlignment="1">
      <alignment horizontal="right" vertical="top" wrapText="1"/>
    </xf>
    <xf numFmtId="0" fontId="61" fillId="0" borderId="0" xfId="0" applyFont="1" applyBorder="1" applyAlignment="1">
      <alignment vertical="top" wrapText="1"/>
    </xf>
    <xf numFmtId="43" fontId="61" fillId="0" borderId="0" xfId="0" applyNumberFormat="1" applyFont="1" applyBorder="1" applyAlignment="1">
      <alignment vertical="top" wrapText="1"/>
    </xf>
    <xf numFmtId="2" fontId="53" fillId="13" borderId="2" xfId="0" applyNumberFormat="1" applyFont="1" applyFill="1" applyBorder="1" applyAlignment="1">
      <alignment horizontal="center" vertical="center" wrapText="1"/>
    </xf>
    <xf numFmtId="0" fontId="52" fillId="13" borderId="2" xfId="0" applyFont="1" applyFill="1" applyBorder="1" applyAlignment="1">
      <alignment horizontal="center" vertical="center" wrapText="1"/>
    </xf>
    <xf numFmtId="2" fontId="52" fillId="14" borderId="2" xfId="0" applyNumberFormat="1" applyFont="1" applyFill="1" applyBorder="1" applyAlignment="1">
      <alignment horizontal="center" vertical="center" wrapText="1"/>
    </xf>
    <xf numFmtId="2" fontId="52" fillId="13" borderId="2" xfId="0" applyNumberFormat="1" applyFont="1" applyFill="1" applyBorder="1" applyAlignment="1">
      <alignment horizontal="center" vertical="center" wrapText="1"/>
    </xf>
    <xf numFmtId="0" fontId="7" fillId="0" borderId="4" xfId="0" applyFont="1" applyBorder="1" applyAlignment="1">
      <alignment horizontal="center" vertical="center"/>
    </xf>
    <xf numFmtId="0" fontId="7" fillId="0" borderId="2" xfId="0" applyFont="1" applyBorder="1" applyAlignment="1">
      <alignment horizontal="center" vertical="center"/>
    </xf>
    <xf numFmtId="43" fontId="19" fillId="0" borderId="0" xfId="7" applyFont="1"/>
    <xf numFmtId="0" fontId="62" fillId="0" borderId="2" xfId="0" applyFont="1" applyBorder="1" applyAlignment="1">
      <alignment horizontal="center" vertical="center" wrapText="1"/>
    </xf>
    <xf numFmtId="43" fontId="62" fillId="0" borderId="2" xfId="7" applyFont="1" applyBorder="1" applyAlignment="1">
      <alignment horizontal="center" vertical="center" wrapText="1"/>
    </xf>
    <xf numFmtId="43" fontId="19" fillId="0" borderId="2" xfId="7" applyFont="1" applyBorder="1" applyAlignment="1">
      <alignment vertical="center" wrapText="1"/>
    </xf>
    <xf numFmtId="0" fontId="63" fillId="0" borderId="2" xfId="0" applyFont="1" applyBorder="1" applyAlignment="1">
      <alignment vertical="center" wrapText="1"/>
    </xf>
    <xf numFmtId="43" fontId="63" fillId="0" borderId="2" xfId="7" applyFont="1" applyBorder="1" applyAlignment="1">
      <alignment vertical="center" wrapText="1"/>
    </xf>
    <xf numFmtId="0" fontId="63" fillId="0" borderId="4" xfId="0" applyFont="1" applyBorder="1" applyAlignment="1">
      <alignment horizontal="left" vertical="center" wrapText="1"/>
    </xf>
    <xf numFmtId="43" fontId="63" fillId="0" borderId="2" xfId="7" applyFont="1" applyBorder="1" applyAlignment="1">
      <alignment horizontal="left" vertical="center" wrapText="1"/>
    </xf>
    <xf numFmtId="0" fontId="19" fillId="0" borderId="4" xfId="0" applyFont="1" applyBorder="1" applyAlignment="1">
      <alignment horizontal="left" vertical="center" wrapText="1"/>
    </xf>
    <xf numFmtId="0" fontId="19" fillId="0" borderId="2" xfId="0" applyFont="1" applyFill="1" applyBorder="1" applyAlignment="1">
      <alignment vertical="center" wrapText="1"/>
    </xf>
    <xf numFmtId="43" fontId="19" fillId="0" borderId="2" xfId="7" applyFont="1" applyFill="1" applyBorder="1" applyAlignment="1">
      <alignment vertical="center" wrapText="1"/>
    </xf>
    <xf numFmtId="43" fontId="62" fillId="0" borderId="2" xfId="7" applyFont="1" applyFill="1" applyBorder="1" applyAlignment="1">
      <alignment horizontal="center"/>
    </xf>
    <xf numFmtId="43" fontId="19" fillId="0" borderId="2" xfId="7" applyFont="1" applyBorder="1"/>
    <xf numFmtId="0" fontId="62" fillId="0" borderId="2" xfId="0" applyFont="1" applyBorder="1" applyAlignment="1">
      <alignment horizontal="right"/>
    </xf>
    <xf numFmtId="43" fontId="62" fillId="0" borderId="2" xfId="7" applyFont="1" applyBorder="1"/>
    <xf numFmtId="0" fontId="0" fillId="0" borderId="2" xfId="0" applyFont="1" applyBorder="1" applyAlignment="1">
      <alignment horizontal="center" vertical="center"/>
    </xf>
    <xf numFmtId="0" fontId="0" fillId="0" borderId="2" xfId="0" applyFont="1" applyBorder="1"/>
    <xf numFmtId="0" fontId="19" fillId="0" borderId="2" xfId="0" applyFont="1" applyBorder="1" applyAlignment="1">
      <alignment horizontal="right"/>
    </xf>
    <xf numFmtId="0" fontId="64" fillId="0" borderId="2" xfId="0" applyFont="1" applyBorder="1" applyAlignment="1">
      <alignment horizontal="center" vertical="center"/>
    </xf>
    <xf numFmtId="0" fontId="6"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11" fontId="8" fillId="0" borderId="2" xfId="6" applyNumberFormat="1" applyFill="1" applyBorder="1" applyAlignment="1" applyProtection="1">
      <alignment horizontal="right" vertical="center" wrapText="1"/>
    </xf>
    <xf numFmtId="0" fontId="6" fillId="0" borderId="48" xfId="0" applyFont="1" applyBorder="1" applyAlignment="1">
      <alignment horizontal="center" wrapText="1"/>
    </xf>
    <xf numFmtId="49" fontId="5" fillId="0" borderId="2" xfId="0" applyNumberFormat="1" applyFont="1" applyBorder="1" applyAlignment="1">
      <alignment horizontal="center"/>
    </xf>
    <xf numFmtId="0" fontId="5" fillId="0" borderId="2" xfId="0" applyFont="1" applyBorder="1" applyAlignment="1">
      <alignment horizontal="right" vertical="justify"/>
    </xf>
    <xf numFmtId="0" fontId="5" fillId="0" borderId="2" xfId="0" applyFont="1" applyBorder="1" applyAlignment="1">
      <alignment horizontal="right" wrapText="1"/>
    </xf>
    <xf numFmtId="0" fontId="7" fillId="0" borderId="5" xfId="0" applyFont="1" applyFill="1" applyBorder="1" applyAlignment="1"/>
    <xf numFmtId="3" fontId="7" fillId="0" borderId="5" xfId="0" applyNumberFormat="1" applyFont="1" applyFill="1" applyBorder="1" applyAlignment="1"/>
    <xf numFmtId="3" fontId="7" fillId="0" borderId="5" xfId="0" applyNumberFormat="1" applyFont="1" applyFill="1" applyBorder="1" applyAlignment="1">
      <alignment horizontal="center" vertical="center"/>
    </xf>
    <xf numFmtId="0" fontId="7" fillId="0" borderId="5" xfId="0" applyFont="1" applyFill="1" applyBorder="1" applyAlignment="1">
      <alignment horizontal="center" vertical="center"/>
    </xf>
    <xf numFmtId="3" fontId="7" fillId="0" borderId="2" xfId="0" applyNumberFormat="1" applyFont="1" applyFill="1" applyBorder="1" applyAlignment="1">
      <alignment horizontal="center" vertical="center"/>
    </xf>
    <xf numFmtId="0" fontId="7" fillId="0" borderId="10" xfId="0" applyFont="1" applyFill="1" applyBorder="1" applyAlignment="1">
      <alignment horizontal="center" vertical="center"/>
    </xf>
    <xf numFmtId="0" fontId="7" fillId="0" borderId="0" xfId="0" applyFont="1" applyFill="1" applyAlignment="1">
      <alignment horizontal="right" wrapText="1"/>
    </xf>
    <xf numFmtId="0" fontId="52" fillId="0" borderId="2" xfId="0" applyFont="1" applyBorder="1" applyAlignment="1">
      <alignment horizontal="center" vertical="top" wrapText="1"/>
    </xf>
    <xf numFmtId="43" fontId="19" fillId="0" borderId="2" xfId="7" applyFont="1" applyFill="1" applyBorder="1"/>
    <xf numFmtId="0" fontId="6" fillId="6" borderId="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7" fillId="0" borderId="4" xfId="0" applyFont="1" applyBorder="1" applyAlignment="1">
      <alignment horizontal="center" vertical="center"/>
    </xf>
    <xf numFmtId="0" fontId="12" fillId="6" borderId="2"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xf>
    <xf numFmtId="0" fontId="55" fillId="0" borderId="2" xfId="0" applyFont="1" applyFill="1" applyBorder="1" applyAlignment="1">
      <alignment horizontal="right" vertical="top" wrapText="1"/>
    </xf>
    <xf numFmtId="0" fontId="55" fillId="0" borderId="2" xfId="0" applyFont="1" applyBorder="1" applyAlignment="1">
      <alignment horizontal="right" vertical="top" wrapText="1"/>
    </xf>
    <xf numFmtId="0" fontId="61" fillId="0" borderId="2" xfId="0" applyFont="1" applyBorder="1" applyAlignment="1">
      <alignment horizontal="right" vertical="top" wrapText="1"/>
    </xf>
    <xf numFmtId="0" fontId="52" fillId="0" borderId="2" xfId="0" applyFont="1" applyFill="1" applyBorder="1" applyAlignment="1">
      <alignment horizontal="center" vertical="top" wrapText="1"/>
    </xf>
    <xf numFmtId="0" fontId="55" fillId="0" borderId="2" xfId="0" applyFont="1" applyFill="1" applyBorder="1" applyAlignment="1">
      <alignment horizontal="center" vertical="top" wrapText="1"/>
    </xf>
    <xf numFmtId="0" fontId="55" fillId="0" borderId="2" xfId="0" applyFont="1" applyBorder="1" applyAlignment="1">
      <alignment horizontal="center" vertical="top" wrapText="1"/>
    </xf>
    <xf numFmtId="0" fontId="58" fillId="0" borderId="2" xfId="0" applyFont="1" applyFill="1" applyBorder="1" applyAlignment="1">
      <alignment horizontal="center" vertical="top" wrapText="1"/>
    </xf>
    <xf numFmtId="0" fontId="58" fillId="0" borderId="2" xfId="0" applyFont="1" applyBorder="1" applyAlignment="1">
      <alignment horizontal="center" vertical="top" wrapText="1"/>
    </xf>
    <xf numFmtId="43" fontId="0" fillId="0" borderId="0" xfId="0" applyNumberFormat="1"/>
    <xf numFmtId="43" fontId="55" fillId="0" borderId="2" xfId="7" applyFont="1" applyBorder="1" applyAlignment="1">
      <alignment vertical="top" wrapText="1"/>
    </xf>
    <xf numFmtId="43" fontId="59" fillId="0" borderId="2" xfId="8" applyFont="1" applyBorder="1" applyAlignment="1">
      <alignment vertical="top" wrapText="1"/>
    </xf>
    <xf numFmtId="43" fontId="55" fillId="0" borderId="2" xfId="7" applyFont="1" applyFill="1" applyBorder="1" applyAlignment="1">
      <alignment vertical="top" wrapText="1"/>
    </xf>
    <xf numFmtId="43" fontId="59" fillId="0" borderId="4" xfId="7" applyFont="1" applyFill="1" applyBorder="1" applyAlignment="1">
      <alignment vertical="top" wrapText="1"/>
    </xf>
    <xf numFmtId="43" fontId="55" fillId="0" borderId="5" xfId="7" applyFont="1" applyBorder="1" applyAlignment="1">
      <alignment vertical="top" wrapText="1"/>
    </xf>
    <xf numFmtId="0" fontId="52" fillId="15" borderId="2" xfId="0" applyFont="1" applyFill="1" applyBorder="1" applyAlignment="1">
      <alignment horizontal="right" vertical="top" wrapText="1"/>
    </xf>
    <xf numFmtId="0" fontId="55" fillId="0" borderId="2" xfId="0" applyFont="1" applyFill="1" applyBorder="1" applyAlignment="1">
      <alignment horizontal="left" vertical="top" wrapText="1"/>
    </xf>
    <xf numFmtId="0" fontId="52" fillId="13" borderId="2" xfId="0" applyFont="1" applyFill="1" applyBorder="1" applyAlignment="1">
      <alignment horizontal="left" vertical="center" wrapText="1"/>
    </xf>
    <xf numFmtId="0" fontId="52" fillId="0" borderId="2" xfId="0" applyFont="1" applyBorder="1" applyAlignment="1">
      <alignment horizontal="left" vertical="top" wrapText="1"/>
    </xf>
    <xf numFmtId="43" fontId="59" fillId="15" borderId="2" xfId="7" applyFont="1" applyFill="1" applyBorder="1" applyAlignment="1">
      <alignment vertical="top" wrapText="1"/>
    </xf>
    <xf numFmtId="0" fontId="65" fillId="0" borderId="0" xfId="0" applyFont="1"/>
    <xf numFmtId="0" fontId="5" fillId="0" borderId="3" xfId="0" applyFont="1" applyFill="1" applyBorder="1" applyAlignment="1">
      <alignment horizontal="left" wrapText="1"/>
    </xf>
    <xf numFmtId="0" fontId="5" fillId="0" borderId="6" xfId="0" applyFont="1" applyFill="1" applyBorder="1" applyAlignment="1">
      <alignment horizontal="left" wrapText="1"/>
    </xf>
    <xf numFmtId="0" fontId="5" fillId="0" borderId="2" xfId="0" applyFont="1" applyFill="1" applyBorder="1" applyAlignment="1">
      <alignment horizontal="center" wrapText="1"/>
    </xf>
    <xf numFmtId="0" fontId="5" fillId="0" borderId="2" xfId="0" applyFont="1" applyFill="1" applyBorder="1" applyAlignment="1">
      <alignment horizontal="left" wrapText="1"/>
    </xf>
    <xf numFmtId="0" fontId="5" fillId="0" borderId="2" xfId="0" applyFont="1" applyFill="1" applyBorder="1" applyAlignment="1">
      <alignment horizontal="center"/>
    </xf>
    <xf numFmtId="0" fontId="7" fillId="0" borderId="0" xfId="0" applyFont="1" applyFill="1" applyAlignment="1">
      <alignment horizontal="right" wrapText="1"/>
    </xf>
    <xf numFmtId="0" fontId="6" fillId="6" borderId="2" xfId="0" applyFont="1" applyFill="1" applyBorder="1" applyAlignment="1">
      <alignment horizontal="left"/>
    </xf>
    <xf numFmtId="0" fontId="6" fillId="0" borderId="48" xfId="0" applyFont="1" applyFill="1" applyBorder="1" applyAlignment="1">
      <alignment horizontal="center" wrapText="1"/>
    </xf>
    <xf numFmtId="0" fontId="38" fillId="0" borderId="9" xfId="0" applyFont="1" applyFill="1" applyBorder="1" applyAlignment="1">
      <alignment horizont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7" fillId="0" borderId="3" xfId="0" applyFont="1" applyFill="1" applyBorder="1" applyAlignment="1">
      <alignment horizontal="left" wrapText="1"/>
    </xf>
    <xf numFmtId="0" fontId="7" fillId="0" borderId="6" xfId="0" applyFont="1" applyFill="1" applyBorder="1" applyAlignment="1">
      <alignment horizontal="left" wrapText="1"/>
    </xf>
    <xf numFmtId="0" fontId="7" fillId="0" borderId="2" xfId="0" applyFont="1" applyFill="1" applyBorder="1" applyAlignment="1">
      <alignment horizontal="left" wrapText="1"/>
    </xf>
    <xf numFmtId="0" fontId="7" fillId="0" borderId="2" xfId="0" applyFont="1" applyFill="1" applyBorder="1" applyAlignment="1">
      <alignment horizontal="left"/>
    </xf>
    <xf numFmtId="0" fontId="12" fillId="6" borderId="2" xfId="0" applyFont="1" applyFill="1" applyBorder="1" applyAlignment="1">
      <alignment horizontal="left"/>
    </xf>
    <xf numFmtId="0" fontId="12" fillId="0" borderId="48" xfId="0" applyFont="1" applyFill="1" applyBorder="1" applyAlignment="1">
      <alignment horizontal="center" wrapText="1"/>
    </xf>
    <xf numFmtId="0" fontId="10" fillId="0" borderId="9" xfId="0" applyFont="1" applyFill="1" applyBorder="1" applyAlignment="1">
      <alignment horizontal="center" wrapText="1"/>
    </xf>
    <xf numFmtId="0" fontId="12" fillId="6" borderId="4"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6" fillId="6" borderId="4" xfId="0" applyFont="1" applyFill="1" applyBorder="1" applyAlignment="1">
      <alignment horizontal="center" vertical="center"/>
    </xf>
    <xf numFmtId="0" fontId="6" fillId="6" borderId="5" xfId="0" applyFont="1" applyFill="1" applyBorder="1" applyAlignment="1">
      <alignment horizontal="center" vertical="center"/>
    </xf>
    <xf numFmtId="0" fontId="19" fillId="0" borderId="2" xfId="0" applyFont="1" applyFill="1" applyBorder="1" applyAlignment="1">
      <alignment horizontal="left" wrapText="1"/>
    </xf>
    <xf numFmtId="0" fontId="19" fillId="0" borderId="2" xfId="0" applyFont="1" applyFill="1" applyBorder="1" applyAlignment="1">
      <alignment horizontal="center" wrapText="1"/>
    </xf>
    <xf numFmtId="0" fontId="19" fillId="0" borderId="3" xfId="0" applyFont="1" applyFill="1" applyBorder="1" applyAlignment="1">
      <alignment horizontal="left" wrapText="1"/>
    </xf>
    <xf numFmtId="0" fontId="19" fillId="0" borderId="6" xfId="0" applyFont="1" applyFill="1" applyBorder="1" applyAlignment="1">
      <alignment horizontal="left" wrapText="1"/>
    </xf>
    <xf numFmtId="0" fontId="19" fillId="0" borderId="2" xfId="0" applyFont="1" applyFill="1" applyBorder="1" applyAlignment="1">
      <alignment horizontal="center"/>
    </xf>
    <xf numFmtId="0" fontId="12" fillId="0" borderId="1" xfId="0" applyFont="1" applyFill="1" applyBorder="1" applyAlignment="1">
      <alignment horizontal="center" wrapText="1"/>
    </xf>
    <xf numFmtId="0" fontId="4" fillId="0" borderId="9" xfId="0" applyFont="1" applyFill="1" applyBorder="1" applyAlignment="1">
      <alignment horizontal="center" wrapText="1"/>
    </xf>
    <xf numFmtId="0" fontId="12" fillId="6" borderId="4" xfId="0" applyFont="1" applyFill="1" applyBorder="1" applyAlignment="1">
      <alignment horizontal="center" vertical="center"/>
    </xf>
    <xf numFmtId="0" fontId="12" fillId="6" borderId="5" xfId="0" applyFont="1" applyFill="1" applyBorder="1" applyAlignment="1">
      <alignment horizontal="center" vertical="center"/>
    </xf>
    <xf numFmtId="0" fontId="7" fillId="0" borderId="2" xfId="0" applyFont="1" applyFill="1" applyBorder="1" applyAlignment="1">
      <alignment horizontal="center" wrapText="1"/>
    </xf>
    <xf numFmtId="0" fontId="7" fillId="0" borderId="2" xfId="0" applyFont="1" applyFill="1" applyBorder="1" applyAlignment="1">
      <alignment horizontal="center"/>
    </xf>
    <xf numFmtId="0" fontId="12" fillId="0" borderId="0" xfId="0" applyFont="1" applyFill="1" applyBorder="1" applyAlignment="1">
      <alignment horizontal="center" wrapText="1"/>
    </xf>
    <xf numFmtId="0" fontId="13" fillId="0" borderId="0" xfId="0" applyFont="1" applyFill="1" applyBorder="1" applyAlignment="1">
      <alignment horizont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12" fillId="0" borderId="1" xfId="0" applyFont="1" applyFill="1" applyBorder="1" applyAlignment="1">
      <alignment horizontal="center"/>
    </xf>
    <xf numFmtId="0" fontId="5" fillId="0" borderId="3" xfId="0" applyFont="1" applyFill="1" applyBorder="1" applyAlignment="1">
      <alignment horizontal="left"/>
    </xf>
    <xf numFmtId="0" fontId="5" fillId="0" borderId="7" xfId="0" applyFont="1" applyFill="1" applyBorder="1" applyAlignment="1">
      <alignment horizontal="left"/>
    </xf>
    <xf numFmtId="0" fontId="5" fillId="0" borderId="6" xfId="0" applyFont="1" applyFill="1" applyBorder="1" applyAlignment="1">
      <alignment horizontal="left"/>
    </xf>
    <xf numFmtId="0" fontId="6" fillId="6" borderId="3" xfId="0" applyFont="1" applyFill="1" applyBorder="1" applyAlignment="1">
      <alignment horizontal="left" wrapText="1"/>
    </xf>
    <xf numFmtId="0" fontId="6" fillId="6" borderId="7" xfId="0" applyFont="1" applyFill="1" applyBorder="1" applyAlignment="1">
      <alignment horizontal="left" wrapText="1"/>
    </xf>
    <xf numFmtId="0" fontId="6" fillId="6" borderId="6" xfId="0" applyFont="1" applyFill="1" applyBorder="1" applyAlignment="1">
      <alignment horizontal="left" wrapText="1"/>
    </xf>
    <xf numFmtId="0" fontId="6" fillId="0" borderId="1" xfId="0" applyFont="1" applyFill="1" applyBorder="1" applyAlignment="1">
      <alignment horizontal="center" wrapText="1"/>
    </xf>
    <xf numFmtId="0" fontId="17" fillId="0" borderId="9" xfId="0" applyFont="1" applyFill="1" applyBorder="1" applyAlignment="1">
      <alignment horizontal="center" wrapText="1"/>
    </xf>
    <xf numFmtId="0" fontId="12" fillId="6" borderId="3" xfId="0" applyFont="1" applyFill="1" applyBorder="1" applyAlignment="1">
      <alignment horizontal="left" vertical="center" wrapText="1"/>
    </xf>
    <xf numFmtId="0" fontId="12" fillId="6" borderId="7"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12" fillId="6" borderId="2" xfId="5" applyFont="1" applyFill="1" applyBorder="1" applyAlignment="1">
      <alignment horizontal="left"/>
    </xf>
    <xf numFmtId="0" fontId="12" fillId="0" borderId="1" xfId="5" applyFont="1" applyFill="1" applyBorder="1" applyAlignment="1">
      <alignment horizontal="center" wrapText="1"/>
    </xf>
    <xf numFmtId="0" fontId="4" fillId="0" borderId="9" xfId="5" applyFont="1" applyFill="1" applyBorder="1" applyAlignment="1">
      <alignment horizontal="center" wrapText="1"/>
    </xf>
    <xf numFmtId="0" fontId="12" fillId="6" borderId="4" xfId="5" applyFont="1" applyFill="1" applyBorder="1" applyAlignment="1">
      <alignment horizontal="center" vertical="center" wrapText="1"/>
    </xf>
    <xf numFmtId="0" fontId="12" fillId="6" borderId="5" xfId="5" applyFont="1" applyFill="1" applyBorder="1" applyAlignment="1">
      <alignment horizontal="center" vertical="center" wrapText="1"/>
    </xf>
    <xf numFmtId="0" fontId="12" fillId="6" borderId="4" xfId="5" applyFont="1" applyFill="1" applyBorder="1" applyAlignment="1">
      <alignment horizontal="center" vertical="center"/>
    </xf>
    <xf numFmtId="0" fontId="12" fillId="6" borderId="5" xfId="5" applyFont="1" applyFill="1" applyBorder="1" applyAlignment="1">
      <alignment horizontal="center" vertical="center"/>
    </xf>
    <xf numFmtId="0" fontId="12" fillId="6" borderId="2" xfId="5" applyFont="1" applyFill="1" applyBorder="1" applyAlignment="1">
      <alignment horizontal="center" vertical="center" wrapText="1"/>
    </xf>
    <xf numFmtId="0" fontId="7" fillId="0" borderId="2" xfId="5" applyFont="1" applyFill="1" applyBorder="1" applyAlignment="1">
      <alignment horizontal="left" wrapText="1"/>
    </xf>
    <xf numFmtId="0" fontId="7" fillId="0" borderId="2" xfId="5" applyFont="1" applyFill="1" applyBorder="1" applyAlignment="1">
      <alignment horizontal="center" wrapText="1"/>
    </xf>
    <xf numFmtId="0" fontId="7" fillId="0" borderId="3" xfId="5" applyFont="1" applyFill="1" applyBorder="1" applyAlignment="1">
      <alignment horizontal="left" wrapText="1"/>
    </xf>
    <xf numFmtId="0" fontId="7" fillId="0" borderId="6" xfId="5" applyFont="1" applyFill="1" applyBorder="1" applyAlignment="1">
      <alignment horizontal="left" wrapText="1"/>
    </xf>
    <xf numFmtId="0" fontId="7" fillId="0" borderId="2" xfId="5" applyFont="1" applyFill="1" applyBorder="1" applyAlignment="1">
      <alignment horizontal="center"/>
    </xf>
    <xf numFmtId="0" fontId="12" fillId="6" borderId="3" xfId="5" applyFont="1" applyFill="1" applyBorder="1" applyAlignment="1">
      <alignment horizontal="center" vertical="center" wrapText="1"/>
    </xf>
    <xf numFmtId="0" fontId="12" fillId="6" borderId="7" xfId="5" applyFont="1" applyFill="1" applyBorder="1" applyAlignment="1">
      <alignment horizontal="center" vertical="center" wrapText="1"/>
    </xf>
    <xf numFmtId="0" fontId="12" fillId="6" borderId="6" xfId="5" applyFont="1" applyFill="1" applyBorder="1" applyAlignment="1">
      <alignment horizontal="center" vertical="center" wrapText="1"/>
    </xf>
    <xf numFmtId="0" fontId="10" fillId="0" borderId="9" xfId="5" applyFont="1" applyFill="1" applyBorder="1" applyAlignment="1">
      <alignment horizontal="center" wrapText="1"/>
    </xf>
    <xf numFmtId="0" fontId="7" fillId="0" borderId="3" xfId="5" applyFont="1" applyFill="1" applyBorder="1" applyAlignment="1">
      <alignment horizontal="center" wrapText="1"/>
    </xf>
    <xf numFmtId="0" fontId="7" fillId="0" borderId="7" xfId="5" applyFont="1" applyFill="1" applyBorder="1" applyAlignment="1">
      <alignment horizontal="center" wrapText="1"/>
    </xf>
    <xf numFmtId="0" fontId="7" fillId="0" borderId="6" xfId="5" applyFont="1" applyFill="1" applyBorder="1" applyAlignment="1">
      <alignment horizontal="center" wrapText="1"/>
    </xf>
    <xf numFmtId="0" fontId="7" fillId="0" borderId="3" xfId="5" applyFont="1" applyFill="1" applyBorder="1" applyAlignment="1">
      <alignment horizontal="center"/>
    </xf>
    <xf numFmtId="0" fontId="7" fillId="0" borderId="7" xfId="5" applyFont="1" applyFill="1" applyBorder="1" applyAlignment="1">
      <alignment horizontal="center"/>
    </xf>
    <xf numFmtId="0" fontId="7" fillId="0" borderId="6" xfId="5" applyFont="1" applyFill="1" applyBorder="1" applyAlignment="1">
      <alignment horizontal="center"/>
    </xf>
    <xf numFmtId="0" fontId="7" fillId="0" borderId="3"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3" xfId="0" applyFont="1" applyFill="1" applyBorder="1" applyAlignment="1">
      <alignment horizontal="center"/>
    </xf>
    <xf numFmtId="0" fontId="7" fillId="0" borderId="7" xfId="0" applyFont="1" applyFill="1" applyBorder="1" applyAlignment="1">
      <alignment horizontal="center"/>
    </xf>
    <xf numFmtId="0" fontId="7" fillId="0" borderId="6" xfId="0" applyFont="1" applyFill="1" applyBorder="1" applyAlignment="1">
      <alignment horizontal="center"/>
    </xf>
    <xf numFmtId="0" fontId="12" fillId="6" borderId="5" xfId="0" applyFont="1" applyFill="1" applyBorder="1" applyAlignment="1">
      <alignment horizontal="left" vertical="top"/>
    </xf>
    <xf numFmtId="0" fontId="6" fillId="6" borderId="2" xfId="0" applyFont="1" applyFill="1" applyBorder="1" applyAlignment="1">
      <alignment horizontal="center" vertical="center" wrapText="1"/>
    </xf>
    <xf numFmtId="164" fontId="7" fillId="0" borderId="4" xfId="12" applyNumberFormat="1" applyFont="1" applyBorder="1" applyAlignment="1">
      <alignment horizontal="center" vertical="center"/>
    </xf>
    <xf numFmtId="164" fontId="7" fillId="0" borderId="8" xfId="12" applyNumberFormat="1" applyFont="1" applyBorder="1" applyAlignment="1">
      <alignment horizontal="center" vertical="center"/>
    </xf>
    <xf numFmtId="164" fontId="7" fillId="0" borderId="5" xfId="12" applyNumberFormat="1" applyFont="1" applyBorder="1" applyAlignment="1">
      <alignment horizontal="center" vertical="center"/>
    </xf>
    <xf numFmtId="164" fontId="7" fillId="0" borderId="4" xfId="12" applyNumberFormat="1" applyFont="1" applyBorder="1" applyAlignment="1">
      <alignment horizontal="center"/>
    </xf>
    <xf numFmtId="164" fontId="7" fillId="0" borderId="8" xfId="12" applyNumberFormat="1" applyFont="1" applyBorder="1" applyAlignment="1">
      <alignment horizontal="center"/>
    </xf>
    <xf numFmtId="164" fontId="7" fillId="0" borderId="5" xfId="12" applyNumberFormat="1" applyFont="1" applyBorder="1" applyAlignment="1">
      <alignment horizont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right" vertical="center"/>
    </xf>
    <xf numFmtId="0" fontId="7" fillId="0" borderId="8" xfId="0" applyFont="1" applyBorder="1" applyAlignment="1">
      <alignment horizontal="right" vertical="center"/>
    </xf>
    <xf numFmtId="0" fontId="7" fillId="0" borderId="5" xfId="0" applyFont="1" applyBorder="1" applyAlignment="1">
      <alignment horizontal="right" vertical="center"/>
    </xf>
    <xf numFmtId="0" fontId="15" fillId="0" borderId="2" xfId="0" applyFont="1" applyFill="1" applyBorder="1" applyAlignment="1">
      <alignment horizontal="left" wrapText="1"/>
    </xf>
    <xf numFmtId="0" fontId="41" fillId="6" borderId="2" xfId="0" applyFont="1" applyFill="1" applyBorder="1" applyAlignment="1">
      <alignment horizontal="left"/>
    </xf>
    <xf numFmtId="0" fontId="15" fillId="0" borderId="2" xfId="0" applyFont="1" applyFill="1" applyBorder="1" applyAlignment="1">
      <alignment horizontal="left"/>
    </xf>
    <xf numFmtId="0" fontId="41" fillId="0" borderId="1" xfId="0" applyFont="1" applyFill="1" applyBorder="1" applyAlignment="1">
      <alignment horizontal="center" wrapText="1"/>
    </xf>
    <xf numFmtId="0" fontId="42" fillId="0" borderId="9" xfId="0" applyFont="1" applyFill="1" applyBorder="1" applyAlignment="1">
      <alignment horizontal="center" wrapText="1"/>
    </xf>
    <xf numFmtId="0" fontId="41" fillId="6" borderId="2" xfId="0" applyFont="1" applyFill="1" applyBorder="1" applyAlignment="1">
      <alignment horizontal="center" vertical="center" wrapText="1"/>
    </xf>
    <xf numFmtId="0" fontId="41" fillId="6" borderId="2" xfId="0" applyFont="1" applyFill="1" applyBorder="1" applyAlignment="1">
      <alignment horizontal="center" vertical="center"/>
    </xf>
    <xf numFmtId="0" fontId="15" fillId="0" borderId="3" xfId="0" applyFont="1" applyFill="1" applyBorder="1" applyAlignment="1">
      <alignment horizontal="left" wrapText="1"/>
    </xf>
    <xf numFmtId="0" fontId="15" fillId="0" borderId="6" xfId="0" applyFont="1" applyFill="1" applyBorder="1" applyAlignment="1">
      <alignment horizontal="left" wrapText="1"/>
    </xf>
    <xf numFmtId="0" fontId="13" fillId="0" borderId="1" xfId="0" applyFont="1" applyFill="1" applyBorder="1" applyAlignment="1">
      <alignment horizontal="center" wrapText="1"/>
    </xf>
    <xf numFmtId="0" fontId="13" fillId="0" borderId="9" xfId="0" applyFont="1" applyFill="1" applyBorder="1" applyAlignment="1">
      <alignment horizontal="center" wrapText="1"/>
    </xf>
    <xf numFmtId="0" fontId="12" fillId="6" borderId="5" xfId="0" applyFont="1" applyFill="1" applyBorder="1" applyAlignment="1">
      <alignment horizontal="left"/>
    </xf>
    <xf numFmtId="0" fontId="35" fillId="0" borderId="3" xfId="0" applyFont="1" applyBorder="1" applyAlignment="1">
      <alignment horizontal="left" wrapText="1"/>
    </xf>
    <xf numFmtId="0" fontId="35" fillId="0" borderId="6" xfId="0" applyFont="1" applyBorder="1" applyAlignment="1">
      <alignment horizontal="left" wrapText="1"/>
    </xf>
    <xf numFmtId="0" fontId="7" fillId="9" borderId="3" xfId="0" applyFont="1" applyFill="1" applyBorder="1" applyAlignment="1">
      <alignment horizontal="center" wrapText="1"/>
    </xf>
    <xf numFmtId="0" fontId="7" fillId="9" borderId="7" xfId="0" applyFont="1" applyFill="1" applyBorder="1" applyAlignment="1">
      <alignment horizontal="center" wrapText="1"/>
    </xf>
    <xf numFmtId="0" fontId="7" fillId="9" borderId="6" xfId="0" applyFont="1" applyFill="1" applyBorder="1" applyAlignment="1">
      <alignment horizontal="center" wrapText="1"/>
    </xf>
    <xf numFmtId="0" fontId="12" fillId="6" borderId="12"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2" xfId="0" applyFont="1" applyFill="1" applyBorder="1" applyAlignment="1">
      <alignment horizontal="center" vertical="center"/>
    </xf>
    <xf numFmtId="0" fontId="7" fillId="0" borderId="3" xfId="0" applyFont="1" applyFill="1" applyBorder="1" applyAlignment="1">
      <alignment horizontal="center" wrapText="1"/>
    </xf>
    <xf numFmtId="0" fontId="7" fillId="0" borderId="7" xfId="0" applyFont="1" applyFill="1" applyBorder="1" applyAlignment="1">
      <alignment horizontal="center" wrapText="1"/>
    </xf>
    <xf numFmtId="0" fontId="7" fillId="0" borderId="6" xfId="0" applyFont="1" applyFill="1" applyBorder="1" applyAlignment="1">
      <alignment horizontal="center" wrapText="1"/>
    </xf>
    <xf numFmtId="0" fontId="12" fillId="6" borderId="3" xfId="0" applyFont="1" applyFill="1" applyBorder="1" applyAlignment="1">
      <alignment horizontal="left"/>
    </xf>
    <xf numFmtId="0" fontId="12" fillId="6" borderId="7" xfId="0" applyFont="1" applyFill="1" applyBorder="1" applyAlignment="1">
      <alignment horizontal="left"/>
    </xf>
    <xf numFmtId="0" fontId="12" fillId="6" borderId="6" xfId="0" applyFont="1" applyFill="1" applyBorder="1" applyAlignment="1">
      <alignment horizontal="left"/>
    </xf>
    <xf numFmtId="0" fontId="6" fillId="0" borderId="2" xfId="0" applyFont="1" applyFill="1" applyBorder="1" applyAlignment="1">
      <alignment horizontal="center" wrapText="1"/>
    </xf>
    <xf numFmtId="0" fontId="6" fillId="0" borderId="2" xfId="0" applyFont="1" applyFill="1" applyBorder="1" applyAlignment="1">
      <alignment horizontal="center"/>
    </xf>
    <xf numFmtId="0" fontId="7" fillId="0" borderId="2" xfId="10" applyFont="1" applyFill="1" applyBorder="1" applyAlignment="1">
      <alignment horizontal="left" wrapText="1"/>
    </xf>
    <xf numFmtId="0" fontId="7" fillId="0" borderId="2" xfId="10" applyFont="1" applyFill="1" applyBorder="1" applyAlignment="1">
      <alignment horizontal="center"/>
    </xf>
    <xf numFmtId="0" fontId="7" fillId="0" borderId="3" xfId="10" applyFont="1" applyFill="1" applyBorder="1" applyAlignment="1">
      <alignment horizontal="left" wrapText="1"/>
    </xf>
    <xf numFmtId="0" fontId="7" fillId="0" borderId="6" xfId="10" applyFont="1" applyFill="1" applyBorder="1" applyAlignment="1">
      <alignment horizontal="left" wrapText="1"/>
    </xf>
    <xf numFmtId="0" fontId="12" fillId="6" borderId="2" xfId="10" applyFont="1" applyFill="1" applyBorder="1" applyAlignment="1">
      <alignment horizontal="left"/>
    </xf>
    <xf numFmtId="0" fontId="12" fillId="0" borderId="1" xfId="10" applyFont="1" applyFill="1" applyBorder="1" applyAlignment="1">
      <alignment horizontal="center" wrapText="1"/>
    </xf>
    <xf numFmtId="0" fontId="10" fillId="0" borderId="9" xfId="10" applyFont="1" applyFill="1" applyBorder="1" applyAlignment="1">
      <alignment horizontal="center" wrapText="1"/>
    </xf>
    <xf numFmtId="0" fontId="12" fillId="6" borderId="4" xfId="10" applyFont="1" applyFill="1" applyBorder="1" applyAlignment="1">
      <alignment horizontal="center" vertical="center" wrapText="1"/>
    </xf>
    <xf numFmtId="0" fontId="12" fillId="6" borderId="5" xfId="10" applyFont="1" applyFill="1" applyBorder="1" applyAlignment="1">
      <alignment horizontal="center" vertical="center" wrapText="1"/>
    </xf>
    <xf numFmtId="0" fontId="12" fillId="6" borderId="12" xfId="10" applyFont="1" applyFill="1" applyBorder="1" applyAlignment="1">
      <alignment horizontal="center" vertical="center" wrapText="1"/>
    </xf>
    <xf numFmtId="0" fontId="12" fillId="6" borderId="9" xfId="10" applyFont="1" applyFill="1" applyBorder="1" applyAlignment="1">
      <alignment horizontal="center" vertical="center" wrapText="1"/>
    </xf>
    <xf numFmtId="0" fontId="12" fillId="6" borderId="11" xfId="10" applyFont="1" applyFill="1" applyBorder="1" applyAlignment="1">
      <alignment horizontal="center" vertical="center" wrapText="1"/>
    </xf>
    <xf numFmtId="0" fontId="12" fillId="5" borderId="2" xfId="0" applyFont="1" applyFill="1" applyBorder="1" applyAlignment="1">
      <alignment horizontal="left" wrapText="1"/>
    </xf>
    <xf numFmtId="0" fontId="12" fillId="6" borderId="2" xfId="0" applyFont="1" applyFill="1" applyBorder="1" applyAlignment="1">
      <alignment horizontal="left" wrapText="1"/>
    </xf>
    <xf numFmtId="0" fontId="48" fillId="6" borderId="2" xfId="0" applyFont="1" applyFill="1" applyBorder="1" applyAlignment="1">
      <alignment horizontal="left"/>
    </xf>
    <xf numFmtId="0" fontId="48" fillId="0" borderId="48" xfId="0" applyFont="1" applyFill="1" applyBorder="1" applyAlignment="1">
      <alignment horizontal="center" wrapText="1"/>
    </xf>
    <xf numFmtId="0" fontId="49" fillId="0" borderId="9" xfId="0" applyFont="1" applyFill="1" applyBorder="1" applyAlignment="1">
      <alignment horizontal="center" wrapText="1"/>
    </xf>
    <xf numFmtId="0" fontId="22" fillId="0" borderId="48" xfId="0" applyFont="1" applyBorder="1" applyAlignment="1">
      <alignment horizontal="center" wrapText="1"/>
    </xf>
    <xf numFmtId="0" fontId="48" fillId="6" borderId="4" xfId="0" applyFont="1" applyFill="1" applyBorder="1" applyAlignment="1">
      <alignment horizontal="center" vertical="center" wrapText="1"/>
    </xf>
    <xf numFmtId="0" fontId="48" fillId="6" borderId="5"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48" fillId="6" borderId="7" xfId="0" applyFont="1" applyFill="1" applyBorder="1" applyAlignment="1">
      <alignment horizontal="center" vertical="center" wrapText="1"/>
    </xf>
    <xf numFmtId="0" fontId="48" fillId="6" borderId="6" xfId="0" applyFont="1" applyFill="1" applyBorder="1" applyAlignment="1">
      <alignment horizontal="center" vertical="center" wrapText="1"/>
    </xf>
    <xf numFmtId="0" fontId="22" fillId="0" borderId="2" xfId="0" applyFont="1" applyFill="1" applyBorder="1" applyAlignment="1">
      <alignment horizontal="left" wrapText="1"/>
    </xf>
    <xf numFmtId="0" fontId="7" fillId="0" borderId="2" xfId="17" applyFont="1" applyFill="1" applyBorder="1" applyAlignment="1">
      <alignment horizontal="center" wrapText="1"/>
    </xf>
    <xf numFmtId="0" fontId="22" fillId="0" borderId="3" xfId="0" applyFont="1" applyFill="1" applyBorder="1" applyAlignment="1">
      <alignment horizontal="left" wrapText="1"/>
    </xf>
    <xf numFmtId="0" fontId="22" fillId="0" borderId="6" xfId="0" applyFont="1" applyFill="1" applyBorder="1" applyAlignment="1">
      <alignment horizontal="left" wrapText="1"/>
    </xf>
    <xf numFmtId="0" fontId="13" fillId="0" borderId="7" xfId="0" applyFont="1" applyFill="1" applyBorder="1" applyAlignment="1">
      <alignment horizontal="center" wrapText="1"/>
    </xf>
    <xf numFmtId="0" fontId="48" fillId="7" borderId="2" xfId="0" applyFont="1" applyFill="1" applyBorder="1" applyAlignment="1">
      <alignment horizontal="left"/>
    </xf>
    <xf numFmtId="0" fontId="51" fillId="0" borderId="9" xfId="0" applyFont="1" applyFill="1" applyBorder="1" applyAlignment="1">
      <alignment horizontal="center" wrapText="1"/>
    </xf>
    <xf numFmtId="0" fontId="48" fillId="7" borderId="4" xfId="0" applyFont="1" applyFill="1" applyBorder="1" applyAlignment="1">
      <alignment horizontal="center" vertical="center" wrapText="1"/>
    </xf>
    <xf numFmtId="0" fontId="48" fillId="7" borderId="5" xfId="0" applyFont="1" applyFill="1" applyBorder="1" applyAlignment="1">
      <alignment horizontal="center" vertical="center" wrapText="1"/>
    </xf>
    <xf numFmtId="0" fontId="48" fillId="7" borderId="3" xfId="0" applyFont="1" applyFill="1" applyBorder="1" applyAlignment="1">
      <alignment horizontal="center" vertical="center" wrapText="1"/>
    </xf>
    <xf numFmtId="0" fontId="48" fillId="7" borderId="7" xfId="0" applyFont="1" applyFill="1" applyBorder="1" applyAlignment="1">
      <alignment horizontal="center" vertical="center" wrapText="1"/>
    </xf>
    <xf numFmtId="0" fontId="48" fillId="7" borderId="6" xfId="0" applyFont="1" applyFill="1" applyBorder="1" applyAlignment="1">
      <alignment horizontal="center" vertical="center" wrapText="1"/>
    </xf>
    <xf numFmtId="0" fontId="22" fillId="0" borderId="2" xfId="0" applyFont="1" applyFill="1" applyBorder="1" applyAlignment="1">
      <alignment horizontal="center" wrapText="1"/>
    </xf>
    <xf numFmtId="0" fontId="22" fillId="0" borderId="2" xfId="0" applyFont="1" applyFill="1" applyBorder="1" applyAlignment="1">
      <alignment horizontal="center"/>
    </xf>
    <xf numFmtId="0" fontId="12" fillId="0" borderId="9" xfId="0" applyFont="1" applyFill="1" applyBorder="1" applyAlignment="1">
      <alignment horizontal="center" wrapText="1"/>
    </xf>
    <xf numFmtId="0" fontId="12" fillId="6" borderId="3" xfId="0" applyFont="1" applyFill="1" applyBorder="1" applyAlignment="1">
      <alignment horizontal="right" wrapText="1"/>
    </xf>
    <xf numFmtId="0" fontId="12" fillId="6" borderId="7" xfId="0" applyFont="1" applyFill="1" applyBorder="1" applyAlignment="1">
      <alignment horizontal="right" wrapText="1"/>
    </xf>
    <xf numFmtId="0" fontId="12" fillId="6" borderId="6" xfId="0" applyFont="1" applyFill="1" applyBorder="1" applyAlignment="1">
      <alignment horizontal="right" wrapText="1"/>
    </xf>
    <xf numFmtId="0" fontId="12" fillId="6" borderId="2" xfId="0" applyFont="1" applyFill="1" applyBorder="1" applyAlignment="1">
      <alignment horizontal="left" vertical="center"/>
    </xf>
    <xf numFmtId="0" fontId="12" fillId="0" borderId="48" xfId="0" applyFont="1" applyFill="1" applyBorder="1" applyAlignment="1">
      <alignment horizontal="center" vertical="center" wrapText="1"/>
    </xf>
    <xf numFmtId="0" fontId="6" fillId="0" borderId="45" xfId="0" applyNumberFormat="1" applyFont="1" applyFill="1" applyBorder="1" applyAlignment="1">
      <alignment horizontal="center" wrapText="1"/>
    </xf>
    <xf numFmtId="0" fontId="12" fillId="7" borderId="3"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6" fillId="7" borderId="2" xfId="0" applyNumberFormat="1" applyFont="1" applyFill="1" applyBorder="1" applyAlignment="1">
      <alignment horizontal="left" wrapText="1"/>
    </xf>
    <xf numFmtId="0" fontId="5" fillId="0" borderId="2" xfId="0" applyNumberFormat="1" applyFont="1" applyFill="1" applyBorder="1" applyAlignment="1">
      <alignment horizontal="left" wrapText="1"/>
    </xf>
    <xf numFmtId="0" fontId="5" fillId="0" borderId="2" xfId="0" applyNumberFormat="1" applyFont="1" applyFill="1" applyBorder="1" applyAlignment="1">
      <alignment horizontal="center" wrapText="1"/>
    </xf>
    <xf numFmtId="0" fontId="12" fillId="0" borderId="2" xfId="0" applyFont="1" applyFill="1" applyBorder="1" applyAlignment="1">
      <alignment horizontal="center" wrapText="1"/>
    </xf>
    <xf numFmtId="0" fontId="12" fillId="0" borderId="2" xfId="0" applyFont="1" applyFill="1" applyBorder="1" applyAlignment="1">
      <alignment horizontal="center"/>
    </xf>
    <xf numFmtId="0" fontId="21" fillId="6" borderId="2" xfId="0" applyFont="1" applyFill="1" applyBorder="1" applyAlignment="1">
      <alignment horizontal="left"/>
    </xf>
    <xf numFmtId="0" fontId="21" fillId="0" borderId="48" xfId="0" applyFont="1" applyFill="1" applyBorder="1" applyAlignment="1">
      <alignment horizontal="center" wrapText="1"/>
    </xf>
    <xf numFmtId="0" fontId="31" fillId="0" borderId="9" xfId="0" applyFont="1" applyFill="1" applyBorder="1" applyAlignment="1">
      <alignment horizontal="center" wrapText="1"/>
    </xf>
    <xf numFmtId="0" fontId="30" fillId="0" borderId="9" xfId="0" applyFont="1" applyFill="1" applyBorder="1" applyAlignment="1">
      <alignment horizontal="center" wrapText="1"/>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12" fillId="0" borderId="48" xfId="10" applyFont="1" applyFill="1" applyBorder="1" applyAlignment="1">
      <alignment horizontal="center" wrapText="1"/>
    </xf>
    <xf numFmtId="0" fontId="5" fillId="2" borderId="4" xfId="15" applyFont="1" applyFill="1" applyBorder="1" applyAlignment="1">
      <alignment horizontal="left" vertical="center" wrapText="1"/>
    </xf>
    <xf numFmtId="0" fontId="5" fillId="2" borderId="5" xfId="15" applyFont="1" applyFill="1" applyBorder="1" applyAlignment="1">
      <alignment horizontal="left" vertical="center"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2" xfId="0" applyFont="1" applyBorder="1" applyAlignment="1">
      <alignment horizontal="left" vertical="center" wrapText="1"/>
    </xf>
    <xf numFmtId="0" fontId="7" fillId="0" borderId="2" xfId="0" applyFont="1" applyBorder="1" applyAlignment="1">
      <alignment horizontal="center" vertical="center"/>
    </xf>
    <xf numFmtId="0" fontId="13" fillId="0" borderId="2" xfId="0" applyFont="1" applyFill="1" applyBorder="1" applyAlignment="1">
      <alignment horizontal="center" wrapText="1"/>
    </xf>
    <xf numFmtId="0" fontId="10" fillId="0" borderId="2" xfId="0" applyFont="1" applyFill="1" applyBorder="1" applyAlignment="1">
      <alignment horizontal="center" wrapText="1"/>
    </xf>
    <xf numFmtId="0" fontId="7" fillId="0" borderId="2" xfId="0" applyFont="1" applyBorder="1" applyAlignment="1">
      <alignment horizontal="center" wrapText="1"/>
    </xf>
    <xf numFmtId="0" fontId="12" fillId="0" borderId="2" xfId="0" applyFont="1" applyBorder="1" applyAlignment="1">
      <alignment horizontal="center" wrapText="1"/>
    </xf>
    <xf numFmtId="0" fontId="4" fillId="0" borderId="9" xfId="10" applyFont="1" applyFill="1" applyBorder="1" applyAlignment="1">
      <alignment horizontal="center" wrapText="1"/>
    </xf>
    <xf numFmtId="0" fontId="12" fillId="6" borderId="3" xfId="10" applyFont="1" applyFill="1" applyBorder="1" applyAlignment="1">
      <alignment horizontal="center" vertical="center" wrapText="1"/>
    </xf>
    <xf numFmtId="0" fontId="12" fillId="6" borderId="7" xfId="10" applyFont="1" applyFill="1" applyBorder="1" applyAlignment="1">
      <alignment horizontal="center" vertical="center" wrapText="1"/>
    </xf>
    <xf numFmtId="0" fontId="12" fillId="6" borderId="6" xfId="10" applyFont="1" applyFill="1" applyBorder="1" applyAlignment="1">
      <alignment horizontal="center" vertical="center" wrapText="1"/>
    </xf>
    <xf numFmtId="0" fontId="14" fillId="0" borderId="2" xfId="10" applyFill="1" applyBorder="1" applyAlignment="1">
      <alignment horizontal="left" wrapText="1"/>
    </xf>
    <xf numFmtId="0" fontId="14" fillId="0" borderId="2" xfId="10" applyFill="1" applyBorder="1" applyAlignment="1">
      <alignment horizontal="center" wrapText="1"/>
    </xf>
    <xf numFmtId="0" fontId="14" fillId="0" borderId="3" xfId="10" applyFill="1" applyBorder="1" applyAlignment="1">
      <alignment horizontal="left" wrapText="1"/>
    </xf>
    <xf numFmtId="0" fontId="14" fillId="0" borderId="6" xfId="10" applyFill="1" applyBorder="1" applyAlignment="1">
      <alignment horizontal="left" wrapText="1"/>
    </xf>
    <xf numFmtId="0" fontId="14" fillId="0" borderId="2" xfId="10" applyFill="1" applyBorder="1" applyAlignment="1">
      <alignment horizontal="center"/>
    </xf>
    <xf numFmtId="0" fontId="12" fillId="6" borderId="4" xfId="10" applyFont="1" applyFill="1" applyBorder="1" applyAlignment="1">
      <alignment horizontal="center" vertical="center"/>
    </xf>
    <xf numFmtId="0" fontId="12" fillId="6" borderId="5" xfId="10" applyFont="1" applyFill="1" applyBorder="1" applyAlignment="1">
      <alignment horizontal="center" vertical="center"/>
    </xf>
    <xf numFmtId="0" fontId="12" fillId="5" borderId="3"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3" xfId="0" applyFont="1" applyFill="1" applyBorder="1" applyAlignment="1">
      <alignment horizontal="center" wrapText="1"/>
    </xf>
    <xf numFmtId="0" fontId="12" fillId="5" borderId="7" xfId="0" applyFont="1" applyFill="1" applyBorder="1" applyAlignment="1">
      <alignment horizontal="center" wrapText="1"/>
    </xf>
    <xf numFmtId="0" fontId="12" fillId="5" borderId="6" xfId="0" applyFont="1" applyFill="1" applyBorder="1" applyAlignment="1">
      <alignment horizontal="center" wrapText="1"/>
    </xf>
    <xf numFmtId="0" fontId="12" fillId="5" borderId="3" xfId="0" applyFont="1" applyFill="1" applyBorder="1" applyAlignment="1">
      <alignment horizontal="center" vertical="top"/>
    </xf>
    <xf numFmtId="0" fontId="12" fillId="5" borderId="7" xfId="0" applyFont="1" applyFill="1" applyBorder="1" applyAlignment="1">
      <alignment horizontal="center" vertical="top"/>
    </xf>
    <xf numFmtId="0" fontId="12" fillId="5" borderId="6" xfId="0" applyFont="1" applyFill="1" applyBorder="1" applyAlignment="1">
      <alignment horizontal="center" vertical="top"/>
    </xf>
    <xf numFmtId="0" fontId="14" fillId="0" borderId="3" xfId="5" applyFont="1" applyFill="1" applyBorder="1" applyAlignment="1">
      <alignment horizontal="left" wrapText="1"/>
    </xf>
    <xf numFmtId="0" fontId="14" fillId="0" borderId="6" xfId="5" applyFont="1" applyFill="1" applyBorder="1" applyAlignment="1">
      <alignment horizontal="left" wrapText="1"/>
    </xf>
    <xf numFmtId="0" fontId="14" fillId="0" borderId="2" xfId="5" applyFont="1" applyFill="1" applyBorder="1" applyAlignment="1">
      <alignment horizontal="center" wrapText="1"/>
    </xf>
    <xf numFmtId="0" fontId="14" fillId="0" borderId="6" xfId="5" applyFont="1" applyBorder="1"/>
    <xf numFmtId="0" fontId="14" fillId="0" borderId="2" xfId="5" applyFont="1" applyFill="1" applyBorder="1" applyAlignment="1">
      <alignment horizontal="center"/>
    </xf>
    <xf numFmtId="0" fontId="7" fillId="0" borderId="7" xfId="0" applyFont="1" applyFill="1" applyBorder="1" applyAlignment="1">
      <alignment horizontal="left" vertical="top" wrapText="1"/>
    </xf>
    <xf numFmtId="0" fontId="12" fillId="0" borderId="7" xfId="0" applyFont="1" applyFill="1" applyBorder="1" applyAlignment="1">
      <alignment horizontal="left" vertical="top" wrapText="1"/>
    </xf>
    <xf numFmtId="49" fontId="21" fillId="0" borderId="31" xfId="0" applyNumberFormat="1" applyFont="1" applyFill="1" applyBorder="1" applyAlignment="1">
      <alignment horizontal="left"/>
    </xf>
    <xf numFmtId="0" fontId="21" fillId="0" borderId="31" xfId="0" applyNumberFormat="1" applyFont="1" applyFill="1" applyBorder="1" applyAlignment="1">
      <alignment horizontal="left"/>
    </xf>
    <xf numFmtId="0" fontId="7" fillId="0" borderId="0" xfId="0" applyNumberFormat="1" applyFont="1" applyFill="1" applyAlignment="1">
      <alignment horizontal="left" wrapText="1"/>
    </xf>
    <xf numFmtId="0" fontId="21" fillId="0" borderId="39" xfId="0" applyNumberFormat="1" applyFont="1" applyFill="1" applyBorder="1" applyAlignment="1">
      <alignment horizontal="center" wrapText="1"/>
    </xf>
    <xf numFmtId="0" fontId="21" fillId="0" borderId="34" xfId="0" applyNumberFormat="1" applyFont="1" applyFill="1" applyBorder="1" applyAlignment="1">
      <alignment horizontal="center" wrapText="1"/>
    </xf>
    <xf numFmtId="49" fontId="30" fillId="0" borderId="40" xfId="0" applyNumberFormat="1" applyFont="1" applyFill="1" applyBorder="1" applyAlignment="1">
      <alignment horizontal="center" wrapText="1"/>
    </xf>
    <xf numFmtId="0" fontId="30" fillId="0" borderId="40" xfId="0" applyNumberFormat="1" applyFont="1" applyFill="1" applyBorder="1" applyAlignment="1">
      <alignment horizontal="center" wrapText="1"/>
    </xf>
    <xf numFmtId="49" fontId="21" fillId="7" borderId="32" xfId="0" applyNumberFormat="1" applyFont="1" applyFill="1" applyBorder="1" applyAlignment="1">
      <alignment horizontal="center" vertical="center" wrapText="1"/>
    </xf>
    <xf numFmtId="0" fontId="21" fillId="7" borderId="43" xfId="0" applyNumberFormat="1" applyFont="1" applyFill="1" applyBorder="1" applyAlignment="1">
      <alignment horizontal="center" vertical="center" wrapText="1"/>
    </xf>
    <xf numFmtId="49" fontId="21" fillId="7" borderId="32" xfId="0" applyNumberFormat="1" applyFont="1" applyFill="1" applyBorder="1" applyAlignment="1">
      <alignment horizontal="center" vertical="center"/>
    </xf>
    <xf numFmtId="0" fontId="21" fillId="7" borderId="43" xfId="0" applyNumberFormat="1" applyFont="1" applyFill="1" applyBorder="1" applyAlignment="1">
      <alignment horizontal="center" vertical="center"/>
    </xf>
    <xf numFmtId="49" fontId="21" fillId="7" borderId="30" xfId="0" applyNumberFormat="1" applyFont="1" applyFill="1" applyBorder="1" applyAlignment="1">
      <alignment horizontal="center" vertical="center" wrapText="1"/>
    </xf>
    <xf numFmtId="0" fontId="21" fillId="7" borderId="41" xfId="0" applyNumberFormat="1" applyFont="1" applyFill="1" applyBorder="1" applyAlignment="1">
      <alignment horizontal="center" vertical="center" wrapText="1"/>
    </xf>
    <xf numFmtId="0" fontId="21" fillId="7" borderId="42" xfId="0" applyNumberFormat="1" applyFont="1" applyFill="1" applyBorder="1" applyAlignment="1">
      <alignment horizontal="center" vertical="center" wrapText="1"/>
    </xf>
    <xf numFmtId="49" fontId="7" fillId="0" borderId="31" xfId="0" applyNumberFormat="1" applyFont="1" applyFill="1" applyBorder="1" applyAlignment="1">
      <alignment horizontal="left" wrapText="1"/>
    </xf>
    <xf numFmtId="0" fontId="7" fillId="0" borderId="31" xfId="0" applyNumberFormat="1" applyFont="1" applyFill="1" applyBorder="1" applyAlignment="1">
      <alignment horizontal="left" wrapText="1"/>
    </xf>
    <xf numFmtId="49" fontId="7" fillId="0" borderId="31" xfId="0" applyNumberFormat="1" applyFont="1" applyFill="1" applyBorder="1" applyAlignment="1">
      <alignment horizontal="center" wrapText="1"/>
    </xf>
    <xf numFmtId="0" fontId="7" fillId="0" borderId="31" xfId="0" applyNumberFormat="1" applyFont="1" applyFill="1" applyBorder="1" applyAlignment="1">
      <alignment horizontal="center" wrapText="1"/>
    </xf>
    <xf numFmtId="49" fontId="7" fillId="0" borderId="37" xfId="0" applyNumberFormat="1" applyFont="1" applyFill="1" applyBorder="1" applyAlignment="1">
      <alignment horizontal="left" wrapText="1"/>
    </xf>
    <xf numFmtId="0" fontId="7" fillId="0" borderId="38" xfId="0" applyNumberFormat="1" applyFont="1" applyFill="1" applyBorder="1" applyAlignment="1">
      <alignment horizontal="left" wrapText="1"/>
    </xf>
    <xf numFmtId="49" fontId="7" fillId="0" borderId="31" xfId="0" applyNumberFormat="1" applyFont="1" applyFill="1" applyBorder="1" applyAlignment="1">
      <alignment horizontal="center"/>
    </xf>
    <xf numFmtId="0" fontId="7" fillId="0" borderId="31" xfId="0" applyNumberFormat="1" applyFont="1" applyFill="1" applyBorder="1" applyAlignment="1">
      <alignment horizontal="center"/>
    </xf>
    <xf numFmtId="164" fontId="7" fillId="0" borderId="4" xfId="7" applyNumberFormat="1" applyFont="1" applyBorder="1" applyAlignment="1"/>
    <xf numFmtId="0" fontId="7" fillId="0" borderId="8" xfId="0" applyFont="1" applyBorder="1" applyAlignment="1"/>
    <xf numFmtId="0" fontId="7" fillId="0" borderId="5" xfId="0" applyFont="1" applyBorder="1" applyAlignment="1"/>
    <xf numFmtId="0" fontId="7" fillId="0" borderId="4" xfId="0" applyFont="1" applyBorder="1" applyAlignment="1"/>
    <xf numFmtId="0" fontId="12" fillId="0" borderId="21" xfId="0" applyNumberFormat="1" applyFont="1" applyFill="1" applyBorder="1" applyAlignment="1">
      <alignment horizontal="center" vertical="center"/>
    </xf>
    <xf numFmtId="0" fontId="12" fillId="0" borderId="26" xfId="0" applyNumberFormat="1" applyFont="1" applyFill="1" applyBorder="1" applyAlignment="1">
      <alignment horizontal="center" vertical="center"/>
    </xf>
    <xf numFmtId="0" fontId="6" fillId="0" borderId="27" xfId="1" applyNumberFormat="1" applyFont="1" applyFill="1" applyBorder="1" applyAlignment="1">
      <alignment horizontal="center" vertical="center" wrapText="1"/>
    </xf>
    <xf numFmtId="0" fontId="6" fillId="0" borderId="8" xfId="1" applyNumberFormat="1" applyFont="1" applyFill="1" applyBorder="1" applyAlignment="1">
      <alignment horizontal="center" vertical="center" wrapText="1"/>
    </xf>
    <xf numFmtId="0" fontId="6" fillId="0" borderId="28" xfId="1" applyNumberFormat="1" applyFont="1" applyFill="1" applyBorder="1" applyAlignment="1">
      <alignment horizontal="center" vertical="center" wrapText="1"/>
    </xf>
    <xf numFmtId="0" fontId="6" fillId="0" borderId="24" xfId="1" applyNumberFormat="1" applyFont="1" applyFill="1" applyBorder="1" applyAlignment="1">
      <alignment horizontal="center" vertical="center" wrapText="1"/>
    </xf>
    <xf numFmtId="0" fontId="6" fillId="0" borderId="25" xfId="1" applyNumberFormat="1" applyFont="1" applyFill="1" applyBorder="1" applyAlignment="1">
      <alignment horizontal="center" vertical="center" wrapText="1"/>
    </xf>
    <xf numFmtId="0" fontId="3" fillId="0" borderId="0" xfId="0" applyFont="1" applyAlignment="1">
      <alignment horizontal="left" vertical="center" wrapText="1"/>
    </xf>
    <xf numFmtId="0" fontId="6" fillId="0" borderId="21" xfId="1" applyNumberFormat="1" applyFont="1" applyFill="1" applyBorder="1" applyAlignment="1">
      <alignment horizontal="center" vertical="center" wrapText="1"/>
    </xf>
    <xf numFmtId="0" fontId="6" fillId="0" borderId="22" xfId="1" applyNumberFormat="1" applyFont="1" applyFill="1" applyBorder="1" applyAlignment="1">
      <alignment horizontal="center" vertical="center" wrapText="1"/>
    </xf>
    <xf numFmtId="0" fontId="6" fillId="0" borderId="26" xfId="1" applyNumberFormat="1" applyFont="1" applyFill="1" applyBorder="1" applyAlignment="1">
      <alignment horizontal="center" vertical="center" wrapText="1"/>
    </xf>
    <xf numFmtId="0" fontId="12" fillId="0" borderId="23" xfId="0" applyNumberFormat="1" applyFont="1" applyFill="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6" fillId="0" borderId="19"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20" xfId="1" applyFont="1" applyFill="1" applyBorder="1" applyAlignment="1">
      <alignment horizontal="center" vertical="center" wrapText="1"/>
    </xf>
    <xf numFmtId="0" fontId="5" fillId="0" borderId="19" xfId="1" applyNumberFormat="1" applyFont="1" applyFill="1" applyBorder="1" applyAlignment="1">
      <alignment horizontal="center" vertical="center" wrapText="1"/>
    </xf>
    <xf numFmtId="0" fontId="5" fillId="0" borderId="0" xfId="1" applyNumberFormat="1" applyFont="1" applyFill="1" applyBorder="1" applyAlignment="1">
      <alignment horizontal="center" vertical="center" wrapText="1"/>
    </xf>
    <xf numFmtId="0" fontId="5" fillId="0" borderId="20" xfId="1" applyNumberFormat="1" applyFont="1" applyFill="1" applyBorder="1" applyAlignment="1">
      <alignment horizontal="center" vertical="center" wrapText="1"/>
    </xf>
    <xf numFmtId="4" fontId="12" fillId="0" borderId="24" xfId="0" applyNumberFormat="1" applyFont="1" applyBorder="1" applyAlignment="1">
      <alignment horizontal="center" vertical="center"/>
    </xf>
    <xf numFmtId="4" fontId="12" fillId="0" borderId="25" xfId="0" applyNumberFormat="1" applyFont="1" applyBorder="1" applyAlignment="1">
      <alignment horizontal="center" vertical="center"/>
    </xf>
    <xf numFmtId="4" fontId="12" fillId="0" borderId="17" xfId="0" applyNumberFormat="1" applyFont="1" applyBorder="1" applyAlignment="1">
      <alignment horizontal="center" vertical="center"/>
    </xf>
    <xf numFmtId="0" fontId="7" fillId="0" borderId="2" xfId="0" applyFont="1" applyFill="1" applyBorder="1" applyAlignment="1">
      <alignment horizontal="left" vertical="center" wrapText="1"/>
    </xf>
    <xf numFmtId="0" fontId="19" fillId="0" borderId="3" xfId="0" applyFont="1" applyBorder="1" applyAlignment="1">
      <alignment horizontal="left" vertical="center" wrapText="1"/>
    </xf>
    <xf numFmtId="0" fontId="19" fillId="0" borderId="6" xfId="0" applyFont="1" applyBorder="1" applyAlignment="1">
      <alignment horizontal="left" vertical="center" wrapText="1"/>
    </xf>
    <xf numFmtId="0" fontId="62" fillId="0" borderId="0" xfId="0" applyNumberFormat="1" applyFont="1" applyAlignment="1">
      <alignment horizontal="center" vertical="center" wrapText="1"/>
    </xf>
    <xf numFmtId="0" fontId="62" fillId="0" borderId="48" xfId="0" applyNumberFormat="1" applyFont="1" applyBorder="1" applyAlignment="1">
      <alignment horizontal="center" vertical="center" wrapText="1"/>
    </xf>
    <xf numFmtId="0" fontId="63" fillId="0" borderId="3" xfId="0" applyFont="1" applyBorder="1" applyAlignment="1">
      <alignment horizontal="left" vertical="center" wrapText="1"/>
    </xf>
    <xf numFmtId="0" fontId="63" fillId="0" borderId="6" xfId="0" applyFont="1" applyBorder="1" applyAlignment="1">
      <alignment horizontal="left" vertical="center" wrapText="1"/>
    </xf>
    <xf numFmtId="0" fontId="19" fillId="0" borderId="3"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62" fillId="0" borderId="9" xfId="0" applyFont="1" applyFill="1" applyBorder="1" applyAlignment="1">
      <alignment horizontal="right" vertical="center" wrapText="1"/>
    </xf>
    <xf numFmtId="0" fontId="62" fillId="0" borderId="11" xfId="0" applyFont="1" applyFill="1" applyBorder="1" applyAlignment="1">
      <alignment horizontal="right" vertical="center" wrapText="1"/>
    </xf>
    <xf numFmtId="0" fontId="62" fillId="0" borderId="3" xfId="0" applyFont="1" applyBorder="1" applyAlignment="1">
      <alignment horizontal="right" vertical="center"/>
    </xf>
    <xf numFmtId="0" fontId="62" fillId="0" borderId="7" xfId="0" applyFont="1" applyBorder="1" applyAlignment="1">
      <alignment horizontal="right" vertical="center"/>
    </xf>
    <xf numFmtId="0" fontId="62" fillId="0" borderId="6" xfId="0" applyFont="1" applyBorder="1" applyAlignment="1">
      <alignment horizontal="right" vertical="center"/>
    </xf>
    <xf numFmtId="0" fontId="61" fillId="0" borderId="0" xfId="0" applyFont="1" applyBorder="1" applyAlignment="1">
      <alignment horizontal="center" vertical="top" wrapText="1"/>
    </xf>
    <xf numFmtId="0" fontId="52" fillId="0" borderId="2" xfId="0" applyFont="1" applyBorder="1" applyAlignment="1">
      <alignment horizontal="center" vertical="top" wrapText="1"/>
    </xf>
    <xf numFmtId="0" fontId="61" fillId="0" borderId="48" xfId="0" applyFont="1" applyBorder="1" applyAlignment="1">
      <alignment horizontal="center" vertical="center"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6" xfId="0" applyFont="1" applyBorder="1" applyAlignment="1">
      <alignment horizontal="left" wrapText="1"/>
    </xf>
    <xf numFmtId="0" fontId="36" fillId="0" borderId="0" xfId="0" applyFont="1"/>
    <xf numFmtId="0" fontId="7" fillId="0" borderId="2" xfId="0" applyFont="1" applyBorder="1" applyAlignment="1">
      <alignment horizontal="center"/>
    </xf>
    <xf numFmtId="0" fontId="12" fillId="0" borderId="48" xfId="0" applyFont="1" applyBorder="1" applyAlignment="1">
      <alignment horizontal="center" wrapText="1"/>
    </xf>
    <xf numFmtId="0" fontId="13" fillId="0" borderId="9" xfId="0" applyFont="1" applyBorder="1" applyAlignment="1">
      <alignment horizont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9" fillId="0" borderId="2" xfId="0" applyFont="1" applyBorder="1" applyAlignment="1">
      <alignment vertical="center"/>
    </xf>
    <xf numFmtId="0" fontId="19" fillId="0" borderId="2" xfId="12" applyNumberFormat="1" applyFont="1" applyBorder="1" applyAlignment="1">
      <alignment vertical="center"/>
    </xf>
    <xf numFmtId="0" fontId="19" fillId="0" borderId="2" xfId="12" applyNumberFormat="1" applyFont="1" applyFill="1" applyBorder="1" applyAlignment="1">
      <alignment vertical="center"/>
    </xf>
    <xf numFmtId="0" fontId="10" fillId="0" borderId="9" xfId="0" applyFont="1" applyBorder="1" applyAlignment="1">
      <alignment horizontal="center" wrapText="1"/>
    </xf>
    <xf numFmtId="0" fontId="7" fillId="0" borderId="3" xfId="0" applyFont="1" applyBorder="1" applyAlignment="1">
      <alignment horizontal="center" vertical="center" wrapText="1"/>
    </xf>
    <xf numFmtId="0" fontId="6" fillId="0" borderId="2" xfId="0" applyFont="1" applyBorder="1" applyAlignment="1">
      <alignment vertical="center" wrapText="1"/>
    </xf>
    <xf numFmtId="164" fontId="5" fillId="0" borderId="2" xfId="0" applyNumberFormat="1" applyFont="1" applyBorder="1" applyAlignment="1">
      <alignment vertical="center"/>
    </xf>
    <xf numFmtId="164" fontId="5" fillId="4" borderId="2" xfId="7" applyNumberFormat="1" applyFont="1" applyFill="1" applyBorder="1" applyAlignment="1">
      <alignment vertical="center"/>
    </xf>
    <xf numFmtId="164" fontId="5" fillId="0" borderId="2" xfId="7" applyNumberFormat="1" applyFont="1" applyFill="1" applyBorder="1" applyAlignment="1">
      <alignment vertical="center"/>
    </xf>
    <xf numFmtId="49" fontId="5" fillId="4" borderId="2" xfId="0" applyNumberFormat="1" applyFont="1" applyFill="1" applyBorder="1"/>
    <xf numFmtId="0" fontId="6" fillId="4" borderId="0" xfId="0" applyFont="1" applyFill="1" applyAlignment="1">
      <alignment vertical="center" wrapText="1"/>
    </xf>
    <xf numFmtId="0" fontId="5" fillId="4" borderId="2" xfId="0" applyFont="1" applyFill="1" applyBorder="1" applyAlignment="1">
      <alignment vertical="center"/>
    </xf>
    <xf numFmtId="164" fontId="5" fillId="4" borderId="2" xfId="0" applyNumberFormat="1" applyFont="1" applyFill="1" applyBorder="1" applyAlignment="1">
      <alignment vertical="center"/>
    </xf>
    <xf numFmtId="0" fontId="5" fillId="4" borderId="2" xfId="0" applyFont="1" applyFill="1" applyBorder="1" applyAlignment="1">
      <alignment horizontal="right" vertical="center" wrapText="1"/>
    </xf>
    <xf numFmtId="49" fontId="38" fillId="4" borderId="2" xfId="0" applyNumberFormat="1" applyFont="1" applyFill="1" applyBorder="1" applyAlignment="1">
      <alignment horizontal="center"/>
    </xf>
    <xf numFmtId="0" fontId="38" fillId="4" borderId="2" xfId="0" applyFont="1" applyFill="1" applyBorder="1" applyAlignment="1">
      <alignment vertical="center" wrapText="1"/>
    </xf>
    <xf numFmtId="0" fontId="38" fillId="4" borderId="2" xfId="0" applyFont="1" applyFill="1" applyBorder="1" applyAlignment="1">
      <alignment vertical="center"/>
    </xf>
    <xf numFmtId="164" fontId="38" fillId="4" borderId="2" xfId="0" applyNumberFormat="1" applyFont="1" applyFill="1" applyBorder="1" applyAlignment="1">
      <alignment vertical="center"/>
    </xf>
    <xf numFmtId="164" fontId="38" fillId="4" borderId="2" xfId="7" applyNumberFormat="1" applyFont="1" applyFill="1" applyBorder="1" applyAlignment="1">
      <alignment vertical="center"/>
    </xf>
    <xf numFmtId="0" fontId="38" fillId="4" borderId="2" xfId="0" applyFont="1" applyFill="1" applyBorder="1" applyAlignment="1">
      <alignment horizontal="right" vertical="center" wrapText="1"/>
    </xf>
    <xf numFmtId="178" fontId="38" fillId="4" borderId="2" xfId="0" applyNumberFormat="1" applyFont="1" applyFill="1" applyBorder="1" applyAlignment="1">
      <alignment vertical="center"/>
    </xf>
    <xf numFmtId="49" fontId="6" fillId="0" borderId="2" xfId="0" applyNumberFormat="1" applyFont="1" applyBorder="1"/>
    <xf numFmtId="43" fontId="5" fillId="0" borderId="2" xfId="0" applyNumberFormat="1" applyFont="1" applyBorder="1" applyAlignment="1">
      <alignment vertical="center"/>
    </xf>
    <xf numFmtId="2" fontId="7" fillId="0" borderId="0" xfId="0" applyNumberFormat="1" applyFont="1"/>
    <xf numFmtId="2" fontId="12" fillId="0" borderId="48" xfId="0" applyNumberFormat="1" applyFont="1" applyBorder="1" applyAlignment="1">
      <alignment horizontal="center" wrapText="1"/>
    </xf>
    <xf numFmtId="2" fontId="12" fillId="6" borderId="4" xfId="0" applyNumberFormat="1" applyFont="1" applyFill="1" applyBorder="1" applyAlignment="1">
      <alignment horizontal="center" vertical="center" wrapText="1"/>
    </xf>
    <xf numFmtId="2" fontId="12" fillId="6" borderId="5" xfId="0" applyNumberFormat="1" applyFont="1" applyFill="1" applyBorder="1" applyAlignment="1">
      <alignment horizontal="center" vertical="center" wrapText="1"/>
    </xf>
    <xf numFmtId="2" fontId="7" fillId="0" borderId="2" xfId="0" applyNumberFormat="1" applyFont="1" applyBorder="1" applyAlignment="1">
      <alignment horizontal="center" vertical="center" wrapText="1"/>
    </xf>
    <xf numFmtId="0" fontId="0" fillId="0" borderId="2" xfId="0" applyBorder="1"/>
    <xf numFmtId="2" fontId="0" fillId="0" borderId="2" xfId="0" applyNumberFormat="1" applyBorder="1"/>
    <xf numFmtId="2" fontId="7" fillId="0" borderId="2" xfId="7" applyNumberFormat="1" applyFont="1" applyBorder="1"/>
    <xf numFmtId="0" fontId="12" fillId="0" borderId="2" xfId="0" applyFont="1" applyBorder="1" applyAlignment="1">
      <alignment horizontal="left" wrapText="1"/>
    </xf>
    <xf numFmtId="2" fontId="7" fillId="0" borderId="2" xfId="7" applyNumberFormat="1" applyFont="1" applyFill="1" applyBorder="1"/>
    <xf numFmtId="0" fontId="5" fillId="4" borderId="2" xfId="0" applyFont="1" applyFill="1" applyBorder="1" applyAlignment="1">
      <alignment horizontal="right" wrapText="1"/>
    </xf>
    <xf numFmtId="0" fontId="5" fillId="4" borderId="2" xfId="0" applyFont="1" applyFill="1" applyBorder="1" applyAlignment="1">
      <alignment horizontal="right"/>
    </xf>
    <xf numFmtId="4" fontId="7" fillId="0" borderId="2" xfId="0" applyNumberFormat="1" applyFont="1" applyBorder="1" applyAlignment="1">
      <alignment horizontal="right" wrapText="1"/>
    </xf>
    <xf numFmtId="0" fontId="7" fillId="0" borderId="2" xfId="0" applyFont="1" applyBorder="1" applyAlignment="1">
      <alignment horizontal="right" wrapText="1"/>
    </xf>
    <xf numFmtId="164" fontId="7" fillId="0" borderId="5" xfId="7" applyNumberFormat="1" applyFont="1" applyBorder="1" applyAlignment="1">
      <alignment vertical="center"/>
    </xf>
    <xf numFmtId="4" fontId="5" fillId="0" borderId="2" xfId="0" applyNumberFormat="1" applyFont="1" applyBorder="1" applyAlignment="1">
      <alignment wrapText="1"/>
    </xf>
    <xf numFmtId="2" fontId="5" fillId="0" borderId="2" xfId="0" applyNumberFormat="1" applyFont="1" applyBorder="1"/>
    <xf numFmtId="2" fontId="5" fillId="0" borderId="2" xfId="7" applyNumberFormat="1" applyFont="1" applyFill="1" applyBorder="1"/>
    <xf numFmtId="2" fontId="12" fillId="6" borderId="2" xfId="7" applyNumberFormat="1" applyFont="1" applyFill="1" applyBorder="1"/>
    <xf numFmtId="0" fontId="13" fillId="0" borderId="0" xfId="0" applyFont="1" applyAlignment="1">
      <alignment horizontal="right" wrapText="1"/>
    </xf>
    <xf numFmtId="0" fontId="0" fillId="6" borderId="2" xfId="0" applyFill="1" applyBorder="1" applyAlignment="1">
      <alignment horizontal="center" vertical="center" wrapText="1"/>
    </xf>
    <xf numFmtId="0" fontId="7" fillId="0" borderId="3" xfId="0" applyFont="1" applyBorder="1" applyAlignment="1">
      <alignment horizontal="right" vertical="center" wrapText="1"/>
    </xf>
    <xf numFmtId="0" fontId="7" fillId="0" borderId="4" xfId="0" applyFont="1" applyBorder="1" applyAlignment="1">
      <alignment vertical="center"/>
    </xf>
    <xf numFmtId="0" fontId="7" fillId="0" borderId="4" xfId="0" applyFont="1" applyBorder="1" applyAlignment="1">
      <alignment vertical="center" wrapText="1"/>
    </xf>
    <xf numFmtId="179" fontId="7" fillId="0" borderId="12" xfId="16" applyNumberFormat="1" applyFont="1" applyFill="1" applyBorder="1" applyAlignment="1">
      <alignment vertical="center" wrapText="1"/>
    </xf>
    <xf numFmtId="41" fontId="7" fillId="0" borderId="3" xfId="16" applyFont="1" applyFill="1" applyBorder="1" applyAlignment="1">
      <alignment vertical="center" wrapText="1"/>
    </xf>
    <xf numFmtId="0" fontId="24" fillId="0" borderId="2" xfId="0" applyFont="1" applyBorder="1" applyAlignment="1">
      <alignment vertical="center" wrapText="1"/>
    </xf>
    <xf numFmtId="179" fontId="7" fillId="0" borderId="4" xfId="16" applyNumberFormat="1" applyFont="1" applyFill="1" applyBorder="1" applyAlignment="1">
      <alignment vertical="center" wrapText="1"/>
    </xf>
    <xf numFmtId="0" fontId="5" fillId="0" borderId="2" xfId="0" applyFont="1" applyBorder="1" applyAlignment="1">
      <alignment horizontal="left" wrapText="1"/>
    </xf>
    <xf numFmtId="0" fontId="5" fillId="0" borderId="2" xfId="0" applyFont="1" applyBorder="1" applyAlignment="1">
      <alignment horizontal="center" wrapText="1"/>
    </xf>
    <xf numFmtId="0" fontId="5" fillId="0" borderId="3" xfId="0" applyFont="1" applyBorder="1" applyAlignment="1">
      <alignment horizontal="left" wrapText="1"/>
    </xf>
    <xf numFmtId="0" fontId="5" fillId="0" borderId="6" xfId="0" applyFont="1" applyBorder="1" applyAlignment="1">
      <alignment horizontal="left" wrapText="1"/>
    </xf>
    <xf numFmtId="0" fontId="5" fillId="0" borderId="2" xfId="0" applyFont="1" applyBorder="1" applyAlignment="1">
      <alignment horizontal="center"/>
    </xf>
    <xf numFmtId="0" fontId="6" fillId="0" borderId="48" xfId="0" applyFont="1" applyBorder="1" applyAlignment="1">
      <alignment horizontal="center" wrapText="1"/>
    </xf>
    <xf numFmtId="0" fontId="38" fillId="0" borderId="9" xfId="0" applyFont="1" applyBorder="1" applyAlignment="1">
      <alignment horizontal="center" wrapText="1"/>
    </xf>
    <xf numFmtId="0" fontId="6" fillId="6" borderId="3" xfId="0" applyFont="1" applyFill="1" applyBorder="1" applyAlignment="1">
      <alignment horizontal="center" wrapText="1"/>
    </xf>
    <xf numFmtId="0" fontId="6" fillId="6" borderId="7" xfId="0" applyFont="1" applyFill="1" applyBorder="1" applyAlignment="1">
      <alignment horizontal="center" wrapText="1"/>
    </xf>
    <xf numFmtId="0" fontId="66" fillId="0" borderId="2" xfId="0" applyFont="1" applyBorder="1" applyAlignment="1">
      <alignment horizontal="left" vertical="center"/>
    </xf>
    <xf numFmtId="0" fontId="67" fillId="0" borderId="0" xfId="0" applyFont="1"/>
    <xf numFmtId="0" fontId="6" fillId="0" borderId="2" xfId="0" applyFont="1" applyBorder="1" applyAlignment="1">
      <alignment horizontal="center" vertical="center"/>
    </xf>
    <xf numFmtId="0" fontId="6" fillId="0" borderId="2" xfId="0" applyFont="1" applyBorder="1" applyAlignment="1">
      <alignment vertical="center"/>
    </xf>
    <xf numFmtId="0" fontId="67" fillId="0" borderId="2" xfId="0" applyFont="1" applyBorder="1"/>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2" fontId="6" fillId="0" borderId="2" xfId="0" applyNumberFormat="1" applyFont="1" applyBorder="1" applyAlignment="1">
      <alignment horizontal="right" vertical="center" wrapText="1"/>
    </xf>
    <xf numFmtId="1" fontId="5" fillId="0" borderId="2" xfId="0" applyNumberFormat="1" applyFont="1" applyBorder="1" applyAlignment="1">
      <alignment vertical="center" wrapText="1"/>
    </xf>
    <xf numFmtId="1" fontId="5" fillId="0" borderId="2" xfId="12" applyNumberFormat="1" applyFont="1" applyFill="1" applyBorder="1" applyAlignment="1">
      <alignment vertical="center" wrapText="1"/>
    </xf>
    <xf numFmtId="1" fontId="50" fillId="0" borderId="2" xfId="12" applyNumberFormat="1" applyFont="1" applyFill="1" applyBorder="1" applyAlignment="1">
      <alignment vertical="center" wrapText="1"/>
    </xf>
    <xf numFmtId="1" fontId="6" fillId="0" borderId="2" xfId="0" applyNumberFormat="1" applyFont="1" applyBorder="1" applyAlignment="1">
      <alignment horizontal="left" vertical="center" wrapText="1"/>
    </xf>
    <xf numFmtId="1" fontId="6" fillId="0" borderId="2" xfId="0" applyNumberFormat="1" applyFont="1" applyBorder="1" applyAlignment="1">
      <alignment horizontal="right" vertical="center" wrapText="1"/>
    </xf>
    <xf numFmtId="1" fontId="68"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1" fontId="5" fillId="0" borderId="2" xfId="0" applyNumberFormat="1" applyFont="1" applyBorder="1" applyAlignment="1">
      <alignment horizontal="right" vertical="center" wrapText="1"/>
    </xf>
    <xf numFmtId="1" fontId="50" fillId="0" borderId="2" xfId="0" applyNumberFormat="1" applyFont="1" applyBorder="1" applyAlignment="1">
      <alignment horizontal="right" vertical="center" wrapText="1"/>
    </xf>
    <xf numFmtId="1" fontId="6" fillId="0" borderId="2" xfId="12" applyNumberFormat="1" applyFont="1" applyFill="1" applyBorder="1" applyAlignment="1">
      <alignment vertical="center" wrapText="1"/>
    </xf>
    <xf numFmtId="1" fontId="68" fillId="0" borderId="2" xfId="12" applyNumberFormat="1" applyFont="1" applyFill="1" applyBorder="1" applyAlignment="1">
      <alignment vertical="center" wrapText="1"/>
    </xf>
    <xf numFmtId="1" fontId="6" fillId="0" borderId="2" xfId="0" applyNumberFormat="1" applyFont="1" applyBorder="1" applyAlignment="1">
      <alignment vertical="center"/>
    </xf>
    <xf numFmtId="1" fontId="68" fillId="0" borderId="2" xfId="0" applyNumberFormat="1" applyFont="1" applyBorder="1" applyAlignment="1">
      <alignment vertical="center"/>
    </xf>
    <xf numFmtId="1" fontId="5" fillId="0" borderId="2" xfId="0" applyNumberFormat="1" applyFont="1" applyBorder="1" applyAlignment="1">
      <alignment vertical="center"/>
    </xf>
    <xf numFmtId="0" fontId="5" fillId="6" borderId="2" xfId="0" applyFont="1" applyFill="1" applyBorder="1" applyAlignment="1">
      <alignment vertical="center"/>
    </xf>
    <xf numFmtId="0" fontId="6" fillId="6" borderId="2" xfId="0" applyFont="1" applyFill="1" applyBorder="1" applyAlignment="1">
      <alignment horizontal="left" vertical="center"/>
    </xf>
    <xf numFmtId="174" fontId="6" fillId="6" borderId="2" xfId="12" applyNumberFormat="1" applyFont="1" applyFill="1" applyBorder="1" applyAlignment="1">
      <alignment vertical="center"/>
    </xf>
    <xf numFmtId="174" fontId="68" fillId="6" borderId="2" xfId="12" applyNumberFormat="1" applyFont="1" applyFill="1" applyBorder="1" applyAlignment="1">
      <alignment vertical="center"/>
    </xf>
    <xf numFmtId="1" fontId="68" fillId="0" borderId="2" xfId="0" applyNumberFormat="1" applyFont="1" applyBorder="1" applyAlignment="1">
      <alignment horizontal="right" vertical="center" wrapText="1"/>
    </xf>
    <xf numFmtId="174" fontId="69" fillId="6" borderId="2" xfId="12" applyNumberFormat="1" applyFont="1" applyFill="1" applyBorder="1" applyAlignment="1">
      <alignment vertical="center"/>
    </xf>
    <xf numFmtId="174" fontId="70" fillId="6" borderId="2" xfId="12" applyNumberFormat="1" applyFont="1" applyFill="1" applyBorder="1" applyAlignment="1">
      <alignment vertical="center"/>
    </xf>
    <xf numFmtId="0" fontId="13" fillId="0" borderId="48" xfId="0" applyFont="1" applyBorder="1" applyAlignment="1">
      <alignment horizontal="center" wrapText="1"/>
    </xf>
    <xf numFmtId="0" fontId="10" fillId="0" borderId="9" xfId="0" applyFont="1" applyBorder="1" applyAlignment="1">
      <alignment wrapText="1"/>
    </xf>
    <xf numFmtId="0" fontId="6" fillId="0" borderId="3" xfId="0" applyFont="1" applyBorder="1" applyAlignment="1">
      <alignment horizontal="center" vertical="center" wrapText="1"/>
    </xf>
    <xf numFmtId="164" fontId="6" fillId="0" borderId="2" xfId="12" applyNumberFormat="1" applyFont="1" applyBorder="1"/>
    <xf numFmtId="164" fontId="12" fillId="0" borderId="2" xfId="12" applyNumberFormat="1" applyFont="1" applyBorder="1"/>
    <xf numFmtId="164" fontId="5" fillId="0" borderId="2" xfId="12" applyNumberFormat="1" applyFont="1" applyBorder="1"/>
    <xf numFmtId="0" fontId="7" fillId="0" borderId="2" xfId="10" applyFont="1" applyBorder="1" applyAlignment="1">
      <alignment horizontal="left" wrapText="1"/>
    </xf>
    <xf numFmtId="0" fontId="7" fillId="0" borderId="2" xfId="10" applyFont="1" applyBorder="1" applyAlignment="1">
      <alignment horizontal="center"/>
    </xf>
    <xf numFmtId="0" fontId="7" fillId="0" borderId="3" xfId="10" applyFont="1" applyBorder="1" applyAlignment="1">
      <alignment horizontal="left" wrapText="1"/>
    </xf>
    <xf numFmtId="0" fontId="7" fillId="0" borderId="6" xfId="10" applyFont="1" applyBorder="1" applyAlignment="1">
      <alignment horizontal="left" wrapText="1"/>
    </xf>
    <xf numFmtId="0" fontId="36" fillId="0" borderId="0" xfId="10" applyFont="1"/>
    <xf numFmtId="0" fontId="12" fillId="0" borderId="48" xfId="10" applyFont="1" applyBorder="1" applyAlignment="1">
      <alignment horizontal="center" wrapText="1"/>
    </xf>
    <xf numFmtId="0" fontId="10" fillId="0" borderId="9" xfId="10" applyFont="1" applyBorder="1" applyAlignment="1">
      <alignment horizontal="center" wrapText="1"/>
    </xf>
    <xf numFmtId="0" fontId="7" fillId="0" borderId="2" xfId="10" applyFont="1" applyBorder="1" applyAlignment="1">
      <alignment horizontal="center" vertical="center" wrapText="1"/>
    </xf>
    <xf numFmtId="0" fontId="7" fillId="0" borderId="3" xfId="10" applyFont="1" applyBorder="1" applyAlignment="1">
      <alignment horizontal="center" vertical="center" wrapText="1"/>
    </xf>
    <xf numFmtId="49" fontId="10" fillId="0" borderId="2" xfId="10" applyNumberFormat="1" applyFont="1" applyBorder="1" applyAlignment="1">
      <alignment horizontal="center" vertical="center"/>
    </xf>
    <xf numFmtId="0" fontId="5" fillId="0" borderId="2" xfId="10" applyFont="1" applyBorder="1" applyAlignment="1">
      <alignment horizontal="center" vertical="center" wrapText="1"/>
    </xf>
    <xf numFmtId="164" fontId="7" fillId="0" borderId="2" xfId="10" applyNumberFormat="1" applyFont="1" applyBorder="1" applyAlignment="1">
      <alignment horizontal="center"/>
    </xf>
    <xf numFmtId="164" fontId="7" fillId="0" borderId="2" xfId="10" applyNumberFormat="1" applyFont="1" applyBorder="1" applyAlignment="1">
      <alignment horizontal="right" vertical="center" wrapText="1"/>
    </xf>
    <xf numFmtId="0" fontId="0" fillId="0" borderId="0" xfId="0" applyAlignment="1">
      <alignment horizontal="right" vertical="center"/>
    </xf>
    <xf numFmtId="0" fontId="12" fillId="0" borderId="2" xfId="0" applyFont="1" applyBorder="1" applyAlignment="1">
      <alignment horizontal="left"/>
    </xf>
    <xf numFmtId="0" fontId="12" fillId="0" borderId="2" xfId="0" applyFont="1" applyBorder="1" applyAlignment="1">
      <alignment vertical="center" wrapText="1"/>
    </xf>
    <xf numFmtId="164" fontId="7" fillId="0" borderId="2" xfId="12" applyNumberFormat="1" applyFont="1" applyFill="1" applyBorder="1" applyAlignment="1">
      <alignment vertical="center"/>
    </xf>
    <xf numFmtId="0" fontId="7" fillId="0" borderId="2" xfId="0" applyFont="1" applyBorder="1" applyAlignment="1">
      <alignment horizontal="right" vertical="center" wrapText="1"/>
    </xf>
    <xf numFmtId="0" fontId="12" fillId="0" borderId="2" xfId="0" applyFont="1" applyBorder="1" applyAlignment="1">
      <alignment horizontal="left" vertical="center" wrapText="1"/>
    </xf>
    <xf numFmtId="0" fontId="0" fillId="6" borderId="2" xfId="0" applyFill="1" applyBorder="1" applyAlignment="1">
      <alignment horizontal="right" vertical="center"/>
    </xf>
    <xf numFmtId="0" fontId="7" fillId="0" borderId="3" xfId="0" applyFont="1" applyBorder="1" applyAlignment="1">
      <alignment horizontal="center" wrapText="1"/>
    </xf>
    <xf numFmtId="0" fontId="7" fillId="0" borderId="7" xfId="0" applyFont="1" applyBorder="1" applyAlignment="1">
      <alignment horizontal="center" wrapText="1"/>
    </xf>
    <xf numFmtId="0" fontId="7" fillId="0" borderId="6" xfId="0" applyFont="1" applyBorder="1" applyAlignment="1">
      <alignment horizontal="center" wrapText="1"/>
    </xf>
    <xf numFmtId="0" fontId="7" fillId="0" borderId="3" xfId="0" applyFont="1" applyBorder="1" applyAlignment="1">
      <alignment horizontal="center"/>
    </xf>
    <xf numFmtId="0" fontId="7" fillId="0" borderId="7" xfId="0" applyFont="1" applyBorder="1" applyAlignment="1">
      <alignment horizontal="center"/>
    </xf>
    <xf numFmtId="0" fontId="7" fillId="0" borderId="6" xfId="0" applyFont="1" applyBorder="1" applyAlignment="1">
      <alignment horizontal="center"/>
    </xf>
    <xf numFmtId="0" fontId="50" fillId="0" borderId="2" xfId="0" applyFont="1" applyBorder="1" applyAlignment="1">
      <alignment vertical="center" wrapText="1"/>
    </xf>
    <xf numFmtId="0" fontId="50" fillId="0" borderId="2" xfId="0" applyFont="1" applyBorder="1" applyAlignment="1">
      <alignment vertical="center"/>
    </xf>
    <xf numFmtId="0" fontId="50" fillId="0" borderId="2" xfId="7" applyNumberFormat="1" applyFont="1" applyFill="1" applyBorder="1"/>
    <xf numFmtId="0" fontId="7" fillId="0" borderId="2" xfId="0" applyFont="1" applyBorder="1" applyAlignment="1">
      <alignment horizontal="left" vertical="center"/>
    </xf>
    <xf numFmtId="0" fontId="7" fillId="0" borderId="2" xfId="0" applyFont="1" applyBorder="1" applyAlignment="1">
      <alignment horizontal="left" vertical="center"/>
    </xf>
    <xf numFmtId="0" fontId="7" fillId="0" borderId="5" xfId="0" applyFont="1" applyBorder="1"/>
    <xf numFmtId="164" fontId="12" fillId="6" borderId="5" xfId="7" applyNumberFormat="1" applyFont="1" applyFill="1" applyBorder="1"/>
    <xf numFmtId="0" fontId="12" fillId="6" borderId="5" xfId="7" applyNumberFormat="1" applyFont="1" applyFill="1" applyBorder="1"/>
    <xf numFmtId="0" fontId="5" fillId="0" borderId="0" xfId="0" applyFont="1" applyAlignment="1">
      <alignment horizontal="right" vertical="top"/>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5" fillId="0" borderId="0" xfId="0" applyFont="1" applyAlignment="1">
      <alignment vertical="top"/>
    </xf>
    <xf numFmtId="0" fontId="6" fillId="0" borderId="48" xfId="0" applyFont="1" applyBorder="1" applyAlignment="1">
      <alignment horizontal="left" vertical="top" wrapText="1"/>
    </xf>
    <xf numFmtId="0" fontId="17" fillId="0" borderId="48" xfId="0" applyFont="1" applyBorder="1" applyAlignment="1">
      <alignment horizontal="right" vertical="top" wrapText="1"/>
    </xf>
    <xf numFmtId="0" fontId="6" fillId="6" borderId="2" xfId="0" applyFont="1" applyFill="1" applyBorder="1" applyAlignment="1">
      <alignment horizontal="left" vertical="top" wrapText="1"/>
    </xf>
    <xf numFmtId="0" fontId="6" fillId="6" borderId="2" xfId="0" applyFont="1" applyFill="1" applyBorder="1" applyAlignment="1">
      <alignment horizontal="center" vertical="top" wrapText="1"/>
    </xf>
    <xf numFmtId="0" fontId="5" fillId="0" borderId="2" xfId="0" applyFont="1" applyBorder="1" applyAlignment="1">
      <alignment horizontal="center" vertical="top" wrapText="1"/>
    </xf>
    <xf numFmtId="164" fontId="5" fillId="0" borderId="2" xfId="18" applyNumberFormat="1" applyFont="1" applyBorder="1" applyAlignment="1">
      <alignment vertical="top" wrapText="1"/>
    </xf>
    <xf numFmtId="164" fontId="12" fillId="6" borderId="5" xfId="18" applyNumberFormat="1" applyFont="1" applyFill="1" applyBorder="1" applyAlignment="1">
      <alignment vertical="top"/>
    </xf>
    <xf numFmtId="164" fontId="6" fillId="6" borderId="5" xfId="18" applyNumberFormat="1" applyFont="1" applyFill="1" applyBorder="1" applyAlignment="1">
      <alignment vertical="top"/>
    </xf>
    <xf numFmtId="0" fontId="5" fillId="6" borderId="2" xfId="0" applyFont="1" applyFill="1" applyBorder="1" applyAlignment="1">
      <alignment vertical="top"/>
    </xf>
  </cellXfs>
  <cellStyles count="19">
    <cellStyle name="Atdalītāji 2" xfId="2" xr:uid="{00000000-0005-0000-0000-000002000000}"/>
    <cellStyle name="Atdalītāji 2 2" xfId="13" xr:uid="{00000000-0005-0000-0000-000003000000}"/>
    <cellStyle name="Atdalītāji 3" xfId="3" xr:uid="{00000000-0005-0000-0000-000004000000}"/>
    <cellStyle name="Atdalītāji 4" xfId="12" xr:uid="{00000000-0005-0000-0000-000005000000}"/>
    <cellStyle name="Comma 2" xfId="8" xr:uid="{00000000-0005-0000-0000-000006000000}"/>
    <cellStyle name="Hipersaite" xfId="6" builtinId="8"/>
    <cellStyle name="Komats" xfId="7" builtinId="3"/>
    <cellStyle name="Komats [0]" xfId="16" builtinId="6"/>
    <cellStyle name="Komats 2" xfId="18" xr:uid="{EEC8D4B6-EEEF-4F57-A6E7-5CCBEF14FA91}"/>
    <cellStyle name="Normal 2" xfId="5" xr:uid="{00000000-0005-0000-0000-000008000000}"/>
    <cellStyle name="Normal_Sheet1_1" xfId="9" xr:uid="{00000000-0005-0000-0000-000009000000}"/>
    <cellStyle name="Normal_Sheet1_1 2" xfId="14" xr:uid="{00000000-0005-0000-0000-00000A000000}"/>
    <cellStyle name="Normal_Sheet1_1 3" xfId="15" xr:uid="{00000000-0005-0000-0000-00000B000000}"/>
    <cellStyle name="Parastais 2" xfId="1" xr:uid="{00000000-0005-0000-0000-00000D000000}"/>
    <cellStyle name="Parastais 2 2" xfId="11" xr:uid="{00000000-0005-0000-0000-00000E000000}"/>
    <cellStyle name="Parastais 3" xfId="4" xr:uid="{00000000-0005-0000-0000-00000F000000}"/>
    <cellStyle name="Parastais 4" xfId="10" xr:uid="{00000000-0005-0000-0000-000010000000}"/>
    <cellStyle name="Parastais 5" xfId="17" xr:uid="{00000000-0005-0000-0000-000011000000}"/>
    <cellStyle name="Parast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tyles" Target="style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haredStrings" Target="sharedString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imtgade\JPI_2016\R&#299;c&#299;bas%20komiteja\2016.%20gada%20septembra%20precizetas%20tames_\LNOB_tam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vars.pirvics\AppData\Local\Microsoft\Windows\Temporary%20Internet%20Files\Content.Outlook\3HDLEB3G\str&#363;klaku%20specifik&#257;cija-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spavilkums"/>
      <sheetName val="LNOB_100"/>
      <sheetName val="Skroderdienas"/>
      <sheetName val="JZ_berni"/>
      <sheetName val="Baņuta"/>
      <sheetName val="Igaunija"/>
      <sheetName val="Lietuva"/>
    </sheetNames>
    <sheetDataSet>
      <sheetData sheetId="0">
        <row r="3">
          <cell r="A3" t="str">
            <v>Latvijas Valsts  un Latvijas Nacionālās operas simtgadei veltītie  Latvijas Nacionālās Operas un Baleta Gala koncerti</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1"/>
    </sheetNames>
    <sheetDataSet>
      <sheetData sheetId="0" refreshError="1">
        <row r="4">
          <cell r="B4" t="str">
            <v>Ūdens sūknis  1,1kw + 3 taisnās sprauslas</v>
          </cell>
          <cell r="C4">
            <v>52</v>
          </cell>
        </row>
        <row r="5">
          <cell r="B5" t="str">
            <v>Ūdens sūknis  1,1kw + rotējošās sprauslas</v>
          </cell>
          <cell r="C5">
            <v>6</v>
          </cell>
        </row>
        <row r="6">
          <cell r="B6" t="str">
            <v>Ūdens sūknis  1,1kw + salūta tipa sprausla</v>
          </cell>
          <cell r="C6">
            <v>6</v>
          </cell>
        </row>
        <row r="7">
          <cell r="B7" t="str">
            <v>Ūdens sūknis  1,1kw + aerētā sprausla</v>
          </cell>
          <cell r="C7">
            <v>4</v>
          </cell>
        </row>
        <row r="8">
          <cell r="B8" t="str">
            <v>Ūdens sūknis  4,1 kw</v>
          </cell>
          <cell r="C8">
            <v>2</v>
          </cell>
        </row>
        <row r="9">
          <cell r="B9" t="str">
            <v xml:space="preserve">Ūdens sūknis  45 kw </v>
          </cell>
          <cell r="C9">
            <v>2</v>
          </cell>
        </row>
        <row r="10">
          <cell r="B10" t="str">
            <v xml:space="preserve">8 Kustīgo sprauslu grupa </v>
          </cell>
          <cell r="C10">
            <v>2</v>
          </cell>
        </row>
        <row r="11">
          <cell r="B11" t="str">
            <v>Stiprināšanas saietes ar 200kg spēka noturību</v>
          </cell>
          <cell r="C11">
            <v>92</v>
          </cell>
        </row>
        <row r="12">
          <cell r="B12" t="str">
            <v xml:space="preserve">Ātras darbības aero sprauslas ar maksimālo strūklas augstumu virs 20m </v>
          </cell>
          <cell r="C12">
            <v>24</v>
          </cell>
        </row>
        <row r="13">
          <cell r="B13" t="str">
            <v>Ūdens sprausla ar maksimālo augstumu līdz 40 m</v>
          </cell>
          <cell r="C13">
            <v>1</v>
          </cell>
        </row>
        <row r="14">
          <cell r="B14" t="str">
            <v>Ūdens ekrāns- vēdeklis. Platums 40 m augstums 20 m</v>
          </cell>
          <cell r="C14">
            <v>1</v>
          </cell>
        </row>
        <row r="15">
          <cell r="B15" t="str">
            <v xml:space="preserve">Ūdens LED prožektori  RGBW 156w </v>
          </cell>
          <cell r="C15">
            <v>60</v>
          </cell>
        </row>
        <row r="16">
          <cell r="B16" t="str">
            <v>Frekvenču invertors  45 kw</v>
          </cell>
          <cell r="C16">
            <v>2</v>
          </cell>
        </row>
        <row r="17">
          <cell r="B17" t="str">
            <v>Frekvenču invertors  1,5kw</v>
          </cell>
          <cell r="C17">
            <v>72</v>
          </cell>
        </row>
        <row r="18">
          <cell r="B18" t="str">
            <v>Frekvenču invertors  4,5 kw</v>
          </cell>
          <cell r="C18">
            <v>2</v>
          </cell>
        </row>
        <row r="19">
          <cell r="B19" t="str">
            <v>DMX Demultiplexer  ME72</v>
          </cell>
          <cell r="C19">
            <v>4</v>
          </cell>
        </row>
        <row r="20">
          <cell r="B20" t="str">
            <v>DMX 512 spliters ar 8 DMX izejām</v>
          </cell>
          <cell r="C20">
            <v>8</v>
          </cell>
        </row>
        <row r="21">
          <cell r="B21" t="str">
            <v xml:space="preserve">Gaisa rezervuārs 100 l </v>
          </cell>
          <cell r="C21">
            <v>2</v>
          </cell>
        </row>
        <row r="22">
          <cell r="B22" t="str">
            <v>Kompresors  2.4 kw 11 bar</v>
          </cell>
          <cell r="C22">
            <v>2</v>
          </cell>
        </row>
        <row r="23">
          <cell r="B23" t="str">
            <v>Peldoša pontonu konstrukcija 40 x 20 m ar 4000kg kravnesību</v>
          </cell>
          <cell r="C23">
            <v>1</v>
          </cell>
        </row>
        <row r="24">
          <cell r="B24" t="str">
            <v>Strūklaku Vadības pults ar Artnet un DMX 6 univeršu izeju</v>
          </cell>
          <cell r="C24">
            <v>1</v>
          </cell>
        </row>
        <row r="25">
          <cell r="B25" t="str">
            <v>Lāzers 1 w rgbw</v>
          </cell>
          <cell r="C25">
            <v>2</v>
          </cell>
        </row>
        <row r="26">
          <cell r="B26" t="str">
            <v>Lāzers 7.5w rgbw</v>
          </cell>
          <cell r="C26">
            <v>1</v>
          </cell>
        </row>
        <row r="27">
          <cell r="B27" t="str">
            <v>Projektors 15 000 lum</v>
          </cell>
          <cell r="C27">
            <v>1</v>
          </cell>
        </row>
        <row r="28">
          <cell r="B28" t="str">
            <v>Lāzeru Vadības programmatūra ar ILDA atbalstu</v>
          </cell>
          <cell r="C28">
            <v>1</v>
          </cell>
        </row>
        <row r="29">
          <cell r="B29" t="str">
            <v>Vadības datoru programmatūra ar skaņas un strūklaku sinhronizēšanas iespēju</v>
          </cell>
          <cell r="C29">
            <v>1</v>
          </cell>
        </row>
        <row r="30">
          <cell r="B30" t="str">
            <v>Vadības datoru programmatūra ar Video sinhronizēšanas iespēju</v>
          </cell>
          <cell r="C30">
            <v>1</v>
          </cell>
        </row>
        <row r="31">
          <cell r="B31" t="str">
            <v xml:space="preserve">Vadības dators </v>
          </cell>
          <cell r="C31">
            <v>3</v>
          </cell>
        </row>
        <row r="32">
          <cell r="B32" t="str">
            <v>LCD 21 collu ekrāns</v>
          </cell>
          <cell r="C32">
            <v>2</v>
          </cell>
        </row>
        <row r="33">
          <cell r="B33" t="str">
            <v>Elektrības sadale 63A uz 6x 32A</v>
          </cell>
          <cell r="C33">
            <v>4</v>
          </cell>
        </row>
        <row r="34">
          <cell r="B34" t="str">
            <v>Komutācijas vadi XLR, ILDA, VGA, LAN</v>
          </cell>
          <cell r="C34">
            <v>94</v>
          </cell>
        </row>
        <row r="35">
          <cell r="B35" t="str">
            <v xml:space="preserve">Strāvas pārveidotāji  220v uz 24 v </v>
          </cell>
          <cell r="C35">
            <v>72</v>
          </cell>
        </row>
        <row r="36">
          <cell r="B36" t="str">
            <v>Ūdens sūknis  1,1kw + salūta tipa sprausla</v>
          </cell>
          <cell r="C36">
            <v>6</v>
          </cell>
        </row>
        <row r="37">
          <cell r="B37" t="str">
            <v>Ūdens sūknis  1,1kw + aerētā sprausla</v>
          </cell>
          <cell r="C37">
            <v>4</v>
          </cell>
        </row>
        <row r="38">
          <cell r="B38" t="str">
            <v>Ūdens sūknis  4,1 kw</v>
          </cell>
          <cell r="C38">
            <v>2</v>
          </cell>
        </row>
        <row r="39">
          <cell r="B39" t="str">
            <v xml:space="preserve">Ūdens sūknis  45 kw </v>
          </cell>
          <cell r="C39">
            <v>2</v>
          </cell>
        </row>
        <row r="40">
          <cell r="B40" t="str">
            <v xml:space="preserve">8 Kustīgo sprauslu grupa </v>
          </cell>
          <cell r="C40">
            <v>2</v>
          </cell>
        </row>
        <row r="41">
          <cell r="B41" t="str">
            <v>Stiprināšanas saietes ar 200kg spēka noturību</v>
          </cell>
          <cell r="C41">
            <v>92</v>
          </cell>
        </row>
        <row r="42">
          <cell r="B42" t="str">
            <v xml:space="preserve">Ātras darbības aero sprauslas ar maksimālo strūklas augstumu virs 20m </v>
          </cell>
          <cell r="C42">
            <v>24</v>
          </cell>
        </row>
        <row r="43">
          <cell r="B43" t="str">
            <v>Ūdens sprausla ar maksimālo augstumu līdz 40 m</v>
          </cell>
          <cell r="C43">
            <v>1</v>
          </cell>
        </row>
        <row r="44">
          <cell r="B44" t="str">
            <v>Ūdens ekrāns- vēdeklis. Platums 40 m augstums 20 m</v>
          </cell>
          <cell r="C44">
            <v>1</v>
          </cell>
        </row>
        <row r="45">
          <cell r="B45" t="str">
            <v xml:space="preserve">Ūdens LED prožektori  RGBW 156w </v>
          </cell>
          <cell r="C45">
            <v>60</v>
          </cell>
        </row>
        <row r="46">
          <cell r="B46" t="str">
            <v>Frekvenču invertors  45 kw</v>
          </cell>
          <cell r="C46">
            <v>2</v>
          </cell>
        </row>
        <row r="47">
          <cell r="B47" t="str">
            <v>Frekvenču invertors  1,5kw</v>
          </cell>
          <cell r="C47">
            <v>72</v>
          </cell>
        </row>
        <row r="48">
          <cell r="B48" t="str">
            <v>Frekvenču invertors  4,5 kw</v>
          </cell>
          <cell r="C48">
            <v>2</v>
          </cell>
        </row>
        <row r="49">
          <cell r="B49" t="str">
            <v>DMX Demultiplexer  ME72</v>
          </cell>
          <cell r="C49">
            <v>4</v>
          </cell>
        </row>
        <row r="50">
          <cell r="B50" t="str">
            <v>DMX 512 spliters ar 8 DMX izejām</v>
          </cell>
          <cell r="C50">
            <v>8</v>
          </cell>
        </row>
        <row r="51">
          <cell r="B51" t="str">
            <v xml:space="preserve">Gaisa rezervuārs 100 l </v>
          </cell>
          <cell r="C51">
            <v>2</v>
          </cell>
        </row>
        <row r="52">
          <cell r="B52" t="str">
            <v>Kompresors  2.4 kw 11 bar</v>
          </cell>
          <cell r="C52">
            <v>2</v>
          </cell>
        </row>
        <row r="53">
          <cell r="B53" t="str">
            <v>Peldoša pontonu konstrukcija 40 x 20 m ar 4000kg kravnesību</v>
          </cell>
          <cell r="C53">
            <v>1</v>
          </cell>
        </row>
        <row r="54">
          <cell r="B54" t="str">
            <v>Strūklaku Vadības pults ar Artnet un DMX 6 univeršu izeju</v>
          </cell>
          <cell r="C54">
            <v>1</v>
          </cell>
        </row>
        <row r="55">
          <cell r="B55" t="str">
            <v>Lāzers 1 w rgbw</v>
          </cell>
          <cell r="C55">
            <v>2</v>
          </cell>
        </row>
        <row r="56">
          <cell r="B56" t="str">
            <v>Lāzers 7.5w rgbw</v>
          </cell>
          <cell r="C56">
            <v>1</v>
          </cell>
        </row>
        <row r="57">
          <cell r="B57" t="str">
            <v>Projektors 15 000 lum</v>
          </cell>
          <cell r="C57">
            <v>1</v>
          </cell>
        </row>
        <row r="58">
          <cell r="B58" t="str">
            <v>Lāzeru Vadības programmatūra ar ILDA atbalstu</v>
          </cell>
          <cell r="C58">
            <v>1</v>
          </cell>
        </row>
        <row r="59">
          <cell r="B59" t="str">
            <v>Vadības datoru programmatūra ar skaņas un strūklaku sinhronizēšanas iespēju</v>
          </cell>
          <cell r="C59">
            <v>1</v>
          </cell>
        </row>
        <row r="60">
          <cell r="B60" t="str">
            <v>Vadības datoru programmatūra ar Video sinhronizēšanas iespēju</v>
          </cell>
          <cell r="C60">
            <v>1</v>
          </cell>
        </row>
        <row r="61">
          <cell r="B61" t="str">
            <v xml:space="preserve">Vadības dators </v>
          </cell>
          <cell r="C61">
            <v>3</v>
          </cell>
        </row>
        <row r="62">
          <cell r="B62" t="str">
            <v>LCD 21 collu ekrāns</v>
          </cell>
          <cell r="C62">
            <v>2</v>
          </cell>
        </row>
        <row r="63">
          <cell r="B63" t="str">
            <v>Elektrības sadale 63A uz 6x 32A</v>
          </cell>
          <cell r="C63">
            <v>4</v>
          </cell>
        </row>
        <row r="64">
          <cell r="B64" t="str">
            <v>Komutācijas vadi XLR, ILDA, VGA, LAN</v>
          </cell>
          <cell r="C64">
            <v>94</v>
          </cell>
        </row>
        <row r="65">
          <cell r="B65" t="str">
            <v xml:space="preserve">Strāvas pārveidotāji  220v uz 24 v </v>
          </cell>
          <cell r="C65">
            <v>72</v>
          </cell>
        </row>
      </sheetData>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0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9.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mailto:meldra.usenko@arhivi.gov.lv"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5"/>
  <sheetViews>
    <sheetView workbookViewId="0">
      <selection activeCell="J11" sqref="J11"/>
    </sheetView>
  </sheetViews>
  <sheetFormatPr defaultRowHeight="15.75" x14ac:dyDescent="0.25"/>
  <cols>
    <col min="1" max="1" width="5" style="1" customWidth="1"/>
    <col min="2" max="2" width="43.85546875" style="1" customWidth="1"/>
    <col min="3" max="3" width="26.85546875" style="1" customWidth="1"/>
    <col min="4" max="4" width="10.140625" style="1" customWidth="1"/>
    <col min="5" max="5" width="15.140625" style="1" customWidth="1"/>
    <col min="6" max="6" width="21.7109375" style="1" customWidth="1"/>
    <col min="7" max="7" width="10.140625" style="1" bestFit="1" customWidth="1"/>
    <col min="8" max="9" width="9" style="1" bestFit="1" customWidth="1"/>
    <col min="10" max="10" width="47" style="355" customWidth="1"/>
    <col min="11" max="16384" width="9.140625" style="1"/>
  </cols>
  <sheetData>
    <row r="2" spans="1:10" x14ac:dyDescent="0.25">
      <c r="A2" s="355"/>
      <c r="B2" s="355"/>
      <c r="C2" s="355"/>
      <c r="D2" s="355"/>
      <c r="E2" s="355"/>
      <c r="F2" s="355"/>
      <c r="G2" s="355"/>
      <c r="H2" s="355"/>
      <c r="I2" s="355"/>
      <c r="J2" s="350" t="s">
        <v>1211</v>
      </c>
    </row>
    <row r="3" spans="1:10" ht="15.75" customHeight="1" x14ac:dyDescent="0.25">
      <c r="A3" s="788" t="s">
        <v>17</v>
      </c>
      <c r="B3" s="788"/>
      <c r="C3" s="787" t="s">
        <v>18</v>
      </c>
      <c r="D3" s="787"/>
      <c r="E3" s="787"/>
      <c r="F3" s="351"/>
      <c r="G3" s="351"/>
      <c r="I3" s="372"/>
      <c r="J3" s="790" t="s">
        <v>1961</v>
      </c>
    </row>
    <row r="4" spans="1:10" x14ac:dyDescent="0.25">
      <c r="A4" s="785" t="s">
        <v>19</v>
      </c>
      <c r="B4" s="786"/>
      <c r="C4" s="787" t="s">
        <v>18</v>
      </c>
      <c r="D4" s="787"/>
      <c r="E4" s="787"/>
      <c r="F4" s="351"/>
      <c r="G4" s="351"/>
      <c r="H4" s="372"/>
      <c r="I4" s="372"/>
      <c r="J4" s="790"/>
    </row>
    <row r="5" spans="1:10" x14ac:dyDescent="0.25">
      <c r="A5" s="788" t="s">
        <v>20</v>
      </c>
      <c r="B5" s="788"/>
      <c r="C5" s="789" t="s">
        <v>21</v>
      </c>
      <c r="D5" s="789"/>
      <c r="E5" s="789"/>
      <c r="F5" s="351"/>
      <c r="G5" s="351"/>
      <c r="H5" s="351"/>
      <c r="I5" s="351"/>
      <c r="J5" s="351"/>
    </row>
    <row r="6" spans="1:10" x14ac:dyDescent="0.25">
      <c r="A6" s="792" t="s">
        <v>1372</v>
      </c>
      <c r="B6" s="792"/>
      <c r="C6" s="792"/>
      <c r="D6" s="792"/>
      <c r="E6" s="792"/>
      <c r="F6" s="792"/>
      <c r="G6" s="792"/>
      <c r="H6" s="792"/>
      <c r="I6" s="792"/>
      <c r="J6" s="792"/>
    </row>
    <row r="7" spans="1:10" x14ac:dyDescent="0.25">
      <c r="A7" s="793" t="s">
        <v>22</v>
      </c>
      <c r="B7" s="793"/>
      <c r="C7" s="793"/>
      <c r="D7" s="793"/>
      <c r="E7" s="793"/>
      <c r="F7" s="793"/>
      <c r="G7" s="793"/>
      <c r="H7" s="793"/>
      <c r="I7" s="793"/>
      <c r="J7" s="793"/>
    </row>
    <row r="8" spans="1:10" x14ac:dyDescent="0.25">
      <c r="A8" s="745"/>
      <c r="B8" s="745"/>
      <c r="C8" s="745"/>
      <c r="D8" s="745"/>
      <c r="E8" s="745"/>
      <c r="F8" s="745"/>
      <c r="G8" s="745"/>
      <c r="H8" s="745"/>
      <c r="I8" s="745"/>
      <c r="J8" s="582" t="s">
        <v>13</v>
      </c>
    </row>
    <row r="9" spans="1:10" x14ac:dyDescent="0.25">
      <c r="A9" s="794" t="s">
        <v>23</v>
      </c>
      <c r="B9" s="794" t="s">
        <v>24</v>
      </c>
      <c r="C9" s="794" t="s">
        <v>25</v>
      </c>
      <c r="D9" s="794" t="s">
        <v>26</v>
      </c>
      <c r="E9" s="794" t="s">
        <v>27</v>
      </c>
      <c r="F9" s="794" t="s">
        <v>28</v>
      </c>
      <c r="G9" s="796" t="s">
        <v>1373</v>
      </c>
      <c r="H9" s="797"/>
      <c r="I9" s="798"/>
      <c r="J9" s="794" t="s">
        <v>1276</v>
      </c>
    </row>
    <row r="10" spans="1:10" x14ac:dyDescent="0.25">
      <c r="A10" s="795"/>
      <c r="B10" s="795"/>
      <c r="C10" s="795"/>
      <c r="D10" s="795"/>
      <c r="E10" s="795"/>
      <c r="F10" s="795"/>
      <c r="G10" s="742">
        <v>2017</v>
      </c>
      <c r="H10" s="742">
        <v>2018</v>
      </c>
      <c r="I10" s="742">
        <v>2019</v>
      </c>
      <c r="J10" s="795"/>
    </row>
    <row r="11" spans="1:10" x14ac:dyDescent="0.25">
      <c r="A11" s="403">
        <v>1</v>
      </c>
      <c r="B11" s="353">
        <v>2</v>
      </c>
      <c r="C11" s="353">
        <v>3</v>
      </c>
      <c r="D11" s="403">
        <v>4</v>
      </c>
      <c r="E11" s="353">
        <v>5</v>
      </c>
      <c r="F11" s="404" t="s">
        <v>31</v>
      </c>
      <c r="G11" s="404">
        <v>7</v>
      </c>
      <c r="H11" s="404">
        <v>8</v>
      </c>
      <c r="I11" s="404">
        <v>9</v>
      </c>
      <c r="J11" s="353">
        <v>10</v>
      </c>
    </row>
    <row r="12" spans="1:10" ht="47.25" x14ac:dyDescent="0.25">
      <c r="A12" s="746" t="s">
        <v>32</v>
      </c>
      <c r="B12" s="219" t="s">
        <v>1952</v>
      </c>
      <c r="C12" s="132" t="s">
        <v>34</v>
      </c>
      <c r="D12" s="132">
        <v>1</v>
      </c>
      <c r="E12" s="409">
        <v>240922</v>
      </c>
      <c r="F12" s="409">
        <f>D12*E12</f>
        <v>240922</v>
      </c>
      <c r="G12" s="409">
        <v>240922</v>
      </c>
      <c r="H12" s="409"/>
      <c r="I12" s="409"/>
      <c r="J12" s="747" t="s">
        <v>1953</v>
      </c>
    </row>
    <row r="13" spans="1:10" x14ac:dyDescent="0.25">
      <c r="A13" s="746" t="s">
        <v>33</v>
      </c>
      <c r="B13" s="219" t="s">
        <v>36</v>
      </c>
      <c r="C13" s="132" t="s">
        <v>1954</v>
      </c>
      <c r="D13" s="132">
        <v>1</v>
      </c>
      <c r="E13" s="409">
        <v>50215</v>
      </c>
      <c r="F13" s="409">
        <f t="shared" ref="F13" si="0">D13*E13</f>
        <v>50215</v>
      </c>
      <c r="G13" s="409">
        <v>25108</v>
      </c>
      <c r="H13" s="409">
        <v>25107</v>
      </c>
      <c r="I13" s="409"/>
      <c r="J13" s="458">
        <v>5000</v>
      </c>
    </row>
    <row r="14" spans="1:10" ht="47.25" x14ac:dyDescent="0.25">
      <c r="A14" s="746" t="s">
        <v>35</v>
      </c>
      <c r="B14" s="219" t="s">
        <v>1955</v>
      </c>
      <c r="C14" s="132" t="s">
        <v>34</v>
      </c>
      <c r="D14" s="132">
        <v>1</v>
      </c>
      <c r="E14" s="409">
        <v>146363</v>
      </c>
      <c r="F14" s="409">
        <f>D14*E14</f>
        <v>146363</v>
      </c>
      <c r="G14" s="409">
        <v>13970</v>
      </c>
      <c r="H14" s="409">
        <v>38643</v>
      </c>
      <c r="I14" s="409">
        <v>93750</v>
      </c>
      <c r="J14" s="748" t="s">
        <v>1956</v>
      </c>
    </row>
    <row r="15" spans="1:10" x14ac:dyDescent="0.25">
      <c r="A15" s="354"/>
      <c r="B15" s="791" t="s">
        <v>40</v>
      </c>
      <c r="C15" s="791"/>
      <c r="D15" s="791"/>
      <c r="E15" s="791"/>
      <c r="F15" s="413">
        <f>SUM(F12:F14)</f>
        <v>437500</v>
      </c>
      <c r="G15" s="413">
        <f>SUM(G12:G14)</f>
        <v>280000</v>
      </c>
      <c r="H15" s="413">
        <f>SUM(H12:H14)</f>
        <v>63750</v>
      </c>
      <c r="I15" s="413">
        <f>SUM(I12:I14)</f>
        <v>93750</v>
      </c>
      <c r="J15" s="354"/>
    </row>
  </sheetData>
  <mergeCells count="18">
    <mergeCell ref="B15:E15"/>
    <mergeCell ref="A6:J6"/>
    <mergeCell ref="A7:J7"/>
    <mergeCell ref="A9:A10"/>
    <mergeCell ref="B9:B10"/>
    <mergeCell ref="C9:C10"/>
    <mergeCell ref="D9:D10"/>
    <mergeCell ref="E9:E10"/>
    <mergeCell ref="F9:F10"/>
    <mergeCell ref="G9:I9"/>
    <mergeCell ref="J9:J10"/>
    <mergeCell ref="A4:B4"/>
    <mergeCell ref="C4:E4"/>
    <mergeCell ref="A5:B5"/>
    <mergeCell ref="C5:E5"/>
    <mergeCell ref="J3:J4"/>
    <mergeCell ref="A3:B3"/>
    <mergeCell ref="C3:E3"/>
  </mergeCells>
  <pageMargins left="0.70866141732283472" right="0.70866141732283472" top="0.74803149606299213" bottom="0.74803149606299213" header="0.31496062992125984" footer="0.31496062992125984"/>
  <pageSetup paperSize="9" scale="6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17"/>
  <sheetViews>
    <sheetView workbookViewId="0">
      <selection activeCell="D27" sqref="D27"/>
    </sheetView>
  </sheetViews>
  <sheetFormatPr defaultColWidth="10.140625" defaultRowHeight="15.75" x14ac:dyDescent="0.25"/>
  <cols>
    <col min="1" max="1" width="5" style="1" customWidth="1"/>
    <col min="2" max="2" width="46.42578125" style="1" customWidth="1"/>
    <col min="3" max="3" width="13" style="1" customWidth="1"/>
    <col min="4" max="4" width="10.28515625" style="1" customWidth="1"/>
    <col min="5" max="5" width="11" style="1" customWidth="1"/>
    <col min="6" max="6" width="14.140625" style="1" customWidth="1"/>
    <col min="7" max="7" width="7.28515625" style="1" customWidth="1"/>
    <col min="8" max="8" width="13.28515625" style="1" customWidth="1"/>
    <col min="9" max="9" width="12.7109375" style="1" customWidth="1"/>
    <col min="10" max="10" width="26.28515625" style="1" customWidth="1"/>
    <col min="11" max="16384" width="10.140625" style="1"/>
  </cols>
  <sheetData>
    <row r="1" spans="1:11" x14ac:dyDescent="0.25">
      <c r="J1" s="208" t="s">
        <v>1219</v>
      </c>
      <c r="K1" s="2"/>
    </row>
    <row r="2" spans="1:11" x14ac:dyDescent="0.25">
      <c r="A2" s="801" t="s">
        <v>17</v>
      </c>
      <c r="B2" s="801"/>
      <c r="C2" s="822" t="s">
        <v>133</v>
      </c>
      <c r="D2" s="822"/>
      <c r="E2" s="822"/>
      <c r="F2" s="822"/>
      <c r="G2" s="822"/>
      <c r="H2" s="822"/>
      <c r="I2" s="209"/>
      <c r="J2" s="209"/>
    </row>
    <row r="3" spans="1:11" ht="28.5" customHeight="1" x14ac:dyDescent="0.25">
      <c r="A3" s="801" t="s">
        <v>19</v>
      </c>
      <c r="B3" s="801"/>
      <c r="C3" s="822" t="s">
        <v>134</v>
      </c>
      <c r="D3" s="822"/>
      <c r="E3" s="822"/>
      <c r="F3" s="822"/>
      <c r="G3" s="822"/>
      <c r="H3" s="822"/>
      <c r="I3" s="209"/>
      <c r="J3" s="205"/>
    </row>
    <row r="4" spans="1:11" x14ac:dyDescent="0.25">
      <c r="A4" s="801" t="s">
        <v>20</v>
      </c>
      <c r="B4" s="801"/>
      <c r="C4" s="823" t="s">
        <v>125</v>
      </c>
      <c r="D4" s="823"/>
      <c r="E4" s="823"/>
      <c r="F4" s="823"/>
      <c r="G4" s="823"/>
      <c r="H4" s="823"/>
      <c r="I4" s="209"/>
      <c r="J4" s="209"/>
    </row>
    <row r="5" spans="1:11" x14ac:dyDescent="0.25">
      <c r="A5" s="237"/>
      <c r="B5" s="33"/>
      <c r="C5" s="33"/>
      <c r="D5" s="33"/>
      <c r="E5" s="33"/>
      <c r="F5" s="34"/>
      <c r="G5" s="34"/>
      <c r="H5" s="34"/>
      <c r="I5" s="34"/>
      <c r="J5" s="237"/>
    </row>
    <row r="6" spans="1:11" x14ac:dyDescent="0.25">
      <c r="A6" s="818" t="s">
        <v>236</v>
      </c>
      <c r="B6" s="818"/>
      <c r="C6" s="818"/>
      <c r="D6" s="818"/>
      <c r="E6" s="818"/>
      <c r="F6" s="818"/>
      <c r="G6" s="818"/>
      <c r="H6" s="818"/>
      <c r="I6" s="818"/>
      <c r="J6" s="818"/>
    </row>
    <row r="7" spans="1:11" x14ac:dyDescent="0.25">
      <c r="A7" s="805" t="s">
        <v>22</v>
      </c>
      <c r="B7" s="805"/>
      <c r="C7" s="805"/>
      <c r="D7" s="805"/>
      <c r="E7" s="805"/>
      <c r="F7" s="805"/>
      <c r="G7" s="805"/>
      <c r="H7" s="805"/>
      <c r="I7" s="805"/>
      <c r="J7" s="805"/>
    </row>
    <row r="8" spans="1:11" x14ac:dyDescent="0.25">
      <c r="A8" s="238"/>
      <c r="B8" s="239"/>
      <c r="C8" s="240"/>
      <c r="D8" s="107"/>
      <c r="E8" s="241"/>
      <c r="F8" s="242"/>
      <c r="G8" s="242"/>
      <c r="H8" s="242"/>
      <c r="I8" s="243"/>
      <c r="J8" s="35" t="s">
        <v>13</v>
      </c>
    </row>
    <row r="9" spans="1:11" ht="43.5" customHeight="1" x14ac:dyDescent="0.25">
      <c r="A9" s="806" t="s">
        <v>23</v>
      </c>
      <c r="B9" s="806" t="s">
        <v>24</v>
      </c>
      <c r="C9" s="806" t="s">
        <v>25</v>
      </c>
      <c r="D9" s="806" t="s">
        <v>26</v>
      </c>
      <c r="E9" s="806" t="s">
        <v>27</v>
      </c>
      <c r="F9" s="806" t="s">
        <v>28</v>
      </c>
      <c r="G9" s="808" t="s">
        <v>29</v>
      </c>
      <c r="H9" s="809"/>
      <c r="I9" s="810"/>
      <c r="J9" s="806" t="s">
        <v>1241</v>
      </c>
    </row>
    <row r="10" spans="1:11" ht="19.5" customHeight="1" x14ac:dyDescent="0.25">
      <c r="A10" s="807"/>
      <c r="B10" s="807"/>
      <c r="C10" s="807"/>
      <c r="D10" s="807"/>
      <c r="E10" s="807"/>
      <c r="F10" s="807"/>
      <c r="G10" s="6">
        <v>2017</v>
      </c>
      <c r="H10" s="6">
        <v>2018</v>
      </c>
      <c r="I10" s="6">
        <v>2019</v>
      </c>
      <c r="J10" s="807"/>
    </row>
    <row r="11" spans="1:11" ht="47.25" x14ac:dyDescent="0.25">
      <c r="A11" s="124" t="s">
        <v>32</v>
      </c>
      <c r="B11" s="143" t="s">
        <v>237</v>
      </c>
      <c r="C11" s="234"/>
      <c r="D11" s="23"/>
      <c r="E11" s="235"/>
      <c r="F11" s="236"/>
      <c r="G11" s="236"/>
      <c r="H11" s="236"/>
      <c r="I11" s="142"/>
      <c r="J11" s="132"/>
    </row>
    <row r="12" spans="1:11" ht="31.5" x14ac:dyDescent="0.25">
      <c r="A12" s="124" t="s">
        <v>44</v>
      </c>
      <c r="B12" s="125" t="s">
        <v>137</v>
      </c>
      <c r="C12" s="234" t="s">
        <v>136</v>
      </c>
      <c r="D12" s="23">
        <v>10</v>
      </c>
      <c r="E12" s="224">
        <v>8000</v>
      </c>
      <c r="F12" s="142">
        <f>D12*E12</f>
        <v>80000</v>
      </c>
      <c r="G12" s="142"/>
      <c r="H12" s="142">
        <v>80000</v>
      </c>
      <c r="I12" s="142"/>
      <c r="J12" s="233" t="s">
        <v>129</v>
      </c>
    </row>
    <row r="13" spans="1:11" ht="31.5" x14ac:dyDescent="0.25">
      <c r="A13" s="124" t="s">
        <v>47</v>
      </c>
      <c r="B13" s="125" t="s">
        <v>138</v>
      </c>
      <c r="C13" s="234" t="s">
        <v>136</v>
      </c>
      <c r="D13" s="23">
        <v>20</v>
      </c>
      <c r="E13" s="224">
        <v>2000</v>
      </c>
      <c r="F13" s="142">
        <f>D13*E13</f>
        <v>40000</v>
      </c>
      <c r="G13" s="142"/>
      <c r="H13" s="142">
        <v>40000</v>
      </c>
      <c r="I13" s="142"/>
      <c r="J13" s="233" t="s">
        <v>129</v>
      </c>
    </row>
    <row r="14" spans="1:11" x14ac:dyDescent="0.25">
      <c r="A14" s="124" t="s">
        <v>238</v>
      </c>
      <c r="B14" s="125" t="s">
        <v>140</v>
      </c>
      <c r="C14" s="234" t="s">
        <v>136</v>
      </c>
      <c r="D14" s="23">
        <v>30</v>
      </c>
      <c r="E14" s="224">
        <v>1000</v>
      </c>
      <c r="F14" s="142">
        <f>D14*E14</f>
        <v>30000</v>
      </c>
      <c r="G14" s="142"/>
      <c r="H14" s="142">
        <v>30000</v>
      </c>
      <c r="I14" s="142"/>
      <c r="J14" s="233" t="s">
        <v>129</v>
      </c>
    </row>
    <row r="15" spans="1:11" ht="31.5" x14ac:dyDescent="0.25">
      <c r="A15" s="124" t="s">
        <v>239</v>
      </c>
      <c r="B15" s="125" t="s">
        <v>142</v>
      </c>
      <c r="C15" s="234" t="s">
        <v>136</v>
      </c>
      <c r="D15" s="23">
        <v>6</v>
      </c>
      <c r="E15" s="224">
        <v>8116.67</v>
      </c>
      <c r="F15" s="142">
        <f>D15*E15</f>
        <v>48700</v>
      </c>
      <c r="G15" s="142"/>
      <c r="H15" s="142"/>
      <c r="I15" s="142">
        <v>48700</v>
      </c>
      <c r="J15" s="233" t="s">
        <v>129</v>
      </c>
    </row>
    <row r="16" spans="1:11" ht="31.5" x14ac:dyDescent="0.25">
      <c r="A16" s="124" t="s">
        <v>240</v>
      </c>
      <c r="B16" s="125" t="s">
        <v>144</v>
      </c>
      <c r="C16" s="234" t="s">
        <v>136</v>
      </c>
      <c r="D16" s="23">
        <v>6</v>
      </c>
      <c r="E16" s="224">
        <v>8550</v>
      </c>
      <c r="F16" s="142">
        <f>D16*E16</f>
        <v>51300</v>
      </c>
      <c r="G16" s="142"/>
      <c r="H16" s="142"/>
      <c r="I16" s="142">
        <v>51300</v>
      </c>
      <c r="J16" s="233" t="s">
        <v>129</v>
      </c>
    </row>
    <row r="17" spans="1:10" x14ac:dyDescent="0.25">
      <c r="A17" s="126"/>
      <c r="B17" s="803" t="s">
        <v>40</v>
      </c>
      <c r="C17" s="803"/>
      <c r="D17" s="803"/>
      <c r="E17" s="803"/>
      <c r="F17" s="7">
        <f>SUM(F11:F16)</f>
        <v>250000</v>
      </c>
      <c r="G17" s="7">
        <f>SUM(G11:G16)</f>
        <v>0</v>
      </c>
      <c r="H17" s="7">
        <f>SUM(H11:H16)</f>
        <v>150000</v>
      </c>
      <c r="I17" s="7">
        <f>SUM(I11:I16)</f>
        <v>100000</v>
      </c>
      <c r="J17" s="126"/>
    </row>
  </sheetData>
  <mergeCells count="17">
    <mergeCell ref="A2:B2"/>
    <mergeCell ref="A3:B3"/>
    <mergeCell ref="A4:B4"/>
    <mergeCell ref="C2:H2"/>
    <mergeCell ref="C3:H3"/>
    <mergeCell ref="C4:H4"/>
    <mergeCell ref="J9:J10"/>
    <mergeCell ref="B17:E17"/>
    <mergeCell ref="A6:J6"/>
    <mergeCell ref="A7:J7"/>
    <mergeCell ref="A9:A10"/>
    <mergeCell ref="B9:B10"/>
    <mergeCell ref="C9:C10"/>
    <mergeCell ref="D9:D10"/>
    <mergeCell ref="E9:E10"/>
    <mergeCell ref="F9:F10"/>
    <mergeCell ref="G9:I9"/>
  </mergeCells>
  <pageMargins left="0.70866141732283472" right="0.70866141732283472" top="0.74803149606299213" bottom="0.74803149606299213" header="0.31496062992125984" footer="0.31496062992125984"/>
  <pageSetup paperSize="9" scale="82"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pageSetUpPr fitToPage="1"/>
  </sheetPr>
  <dimension ref="A1:K50"/>
  <sheetViews>
    <sheetView zoomScaleNormal="100" workbookViewId="0">
      <selection activeCell="J1" sqref="J1"/>
    </sheetView>
  </sheetViews>
  <sheetFormatPr defaultRowHeight="15.75" x14ac:dyDescent="0.25"/>
  <cols>
    <col min="1" max="1" width="6" style="1" customWidth="1"/>
    <col min="2" max="2" width="24.5703125" style="1" bestFit="1" customWidth="1"/>
    <col min="3" max="3" width="31.85546875" style="307" customWidth="1"/>
    <col min="4" max="4" width="8.85546875" style="1" bestFit="1" customWidth="1"/>
    <col min="5" max="5" width="16.7109375" style="1" bestFit="1" customWidth="1"/>
    <col min="6" max="6" width="14.140625" style="1" customWidth="1"/>
    <col min="7" max="7" width="6.28515625" style="1" bestFit="1" customWidth="1"/>
    <col min="8" max="8" width="9.7109375" style="1" bestFit="1" customWidth="1"/>
    <col min="9" max="9" width="6.28515625" style="1" bestFit="1" customWidth="1"/>
    <col min="10" max="10" width="45.42578125" style="1" customWidth="1"/>
    <col min="11" max="16384" width="9.140625" style="1"/>
  </cols>
  <sheetData>
    <row r="1" spans="1:11" x14ac:dyDescent="0.25">
      <c r="J1" s="509" t="s">
        <v>1240</v>
      </c>
      <c r="K1" s="2"/>
    </row>
    <row r="3" spans="1:11" x14ac:dyDescent="0.25">
      <c r="A3" s="822" t="s">
        <v>17</v>
      </c>
      <c r="B3" s="822"/>
      <c r="C3" s="908" t="s">
        <v>574</v>
      </c>
      <c r="D3" s="910"/>
      <c r="E3" s="538"/>
      <c r="F3" s="209"/>
      <c r="G3" s="209"/>
      <c r="H3" s="209"/>
      <c r="I3" s="209"/>
      <c r="J3" s="209"/>
    </row>
    <row r="4" spans="1:11" x14ac:dyDescent="0.25">
      <c r="A4" s="822" t="s">
        <v>19</v>
      </c>
      <c r="B4" s="822"/>
      <c r="C4" s="908" t="s">
        <v>519</v>
      </c>
      <c r="D4" s="910"/>
      <c r="E4" s="538"/>
      <c r="F4" s="209"/>
      <c r="G4" s="209"/>
      <c r="H4" s="209"/>
      <c r="I4" s="209"/>
      <c r="J4" s="205"/>
    </row>
    <row r="5" spans="1:11" x14ac:dyDescent="0.25">
      <c r="A5" s="822" t="s">
        <v>20</v>
      </c>
      <c r="B5" s="822"/>
      <c r="C5" s="538"/>
      <c r="D5" s="539"/>
      <c r="E5" s="539"/>
      <c r="F5" s="209"/>
      <c r="G5" s="209"/>
      <c r="H5" s="209"/>
      <c r="I5" s="209"/>
      <c r="J5" s="209"/>
    </row>
    <row r="6" spans="1:11" x14ac:dyDescent="0.25">
      <c r="A6" s="534"/>
      <c r="B6" s="534"/>
      <c r="C6" s="534"/>
      <c r="D6" s="896" t="s">
        <v>575</v>
      </c>
      <c r="E6" s="896"/>
      <c r="F6" s="896"/>
      <c r="G6" s="534"/>
      <c r="H6" s="534"/>
      <c r="I6" s="534"/>
      <c r="J6" s="534"/>
    </row>
    <row r="7" spans="1:11" x14ac:dyDescent="0.25">
      <c r="C7" s="1"/>
      <c r="D7" s="535"/>
      <c r="E7" s="535"/>
      <c r="F7" s="535"/>
      <c r="G7" s="535"/>
      <c r="H7" s="535"/>
      <c r="I7" s="535"/>
      <c r="J7" s="535"/>
    </row>
    <row r="8" spans="1:11" ht="31.5" x14ac:dyDescent="0.25">
      <c r="A8" s="536" t="s">
        <v>23</v>
      </c>
      <c r="B8" s="806" t="s">
        <v>24</v>
      </c>
      <c r="C8" s="806" t="s">
        <v>25</v>
      </c>
      <c r="D8" s="806" t="s">
        <v>26</v>
      </c>
      <c r="E8" s="806" t="s">
        <v>27</v>
      </c>
      <c r="F8" s="806" t="s">
        <v>28</v>
      </c>
      <c r="G8" s="808" t="s">
        <v>29</v>
      </c>
      <c r="H8" s="809"/>
      <c r="I8" s="810"/>
      <c r="J8" s="806" t="s">
        <v>1241</v>
      </c>
    </row>
    <row r="9" spans="1:11" x14ac:dyDescent="0.25">
      <c r="A9" s="537"/>
      <c r="B9" s="807"/>
      <c r="C9" s="807"/>
      <c r="D9" s="807"/>
      <c r="E9" s="807"/>
      <c r="F9" s="807"/>
      <c r="G9" s="540">
        <v>2017</v>
      </c>
      <c r="H9" s="540">
        <v>2018</v>
      </c>
      <c r="I9" s="540">
        <v>2019</v>
      </c>
      <c r="J9" s="807"/>
    </row>
    <row r="10" spans="1:11" x14ac:dyDescent="0.25">
      <c r="A10" s="17">
        <v>1</v>
      </c>
      <c r="B10" s="25">
        <v>2</v>
      </c>
      <c r="C10" s="25">
        <v>3</v>
      </c>
      <c r="D10" s="17">
        <v>4</v>
      </c>
      <c r="E10" s="25">
        <v>5</v>
      </c>
      <c r="F10" s="147" t="s">
        <v>31</v>
      </c>
      <c r="G10" s="147">
        <v>7</v>
      </c>
      <c r="H10" s="147">
        <v>8</v>
      </c>
      <c r="I10" s="147">
        <v>9</v>
      </c>
      <c r="J10" s="25">
        <v>10</v>
      </c>
    </row>
    <row r="11" spans="1:11" ht="47.25" x14ac:dyDescent="0.25">
      <c r="A11" s="124" t="s">
        <v>244</v>
      </c>
      <c r="B11" s="125" t="s">
        <v>576</v>
      </c>
      <c r="C11" s="57" t="s">
        <v>1592</v>
      </c>
      <c r="D11" s="322">
        <v>1</v>
      </c>
      <c r="E11" s="575">
        <v>40000</v>
      </c>
      <c r="F11" s="416">
        <f>D11*E11</f>
        <v>40000</v>
      </c>
      <c r="G11" s="416"/>
      <c r="H11" s="576">
        <v>16000</v>
      </c>
      <c r="I11" s="576"/>
      <c r="J11" s="356" t="s">
        <v>1593</v>
      </c>
    </row>
    <row r="12" spans="1:11" ht="47.25" x14ac:dyDescent="0.25">
      <c r="A12" s="124" t="s">
        <v>278</v>
      </c>
      <c r="B12" s="125" t="s">
        <v>576</v>
      </c>
      <c r="C12" s="57" t="s">
        <v>1594</v>
      </c>
      <c r="D12" s="322">
        <v>1</v>
      </c>
      <c r="E12" s="575">
        <v>30000</v>
      </c>
      <c r="F12" s="416">
        <f t="shared" ref="F12:F49" si="0">D12*E12</f>
        <v>30000</v>
      </c>
      <c r="G12" s="416"/>
      <c r="H12" s="576"/>
      <c r="I12" s="576"/>
      <c r="J12" s="415"/>
    </row>
    <row r="13" spans="1:11" ht="31.5" x14ac:dyDescent="0.25">
      <c r="A13" s="124" t="s">
        <v>280</v>
      </c>
      <c r="B13" s="125" t="s">
        <v>576</v>
      </c>
      <c r="C13" s="57" t="s">
        <v>1595</v>
      </c>
      <c r="D13" s="322">
        <v>1</v>
      </c>
      <c r="E13" s="575">
        <v>30000</v>
      </c>
      <c r="F13" s="416">
        <f t="shared" si="0"/>
        <v>30000</v>
      </c>
      <c r="G13" s="416"/>
      <c r="H13" s="576">
        <v>14000</v>
      </c>
      <c r="I13" s="576"/>
      <c r="J13" s="356" t="s">
        <v>1593</v>
      </c>
    </row>
    <row r="14" spans="1:11" ht="63" x14ac:dyDescent="0.25">
      <c r="A14" s="124" t="s">
        <v>283</v>
      </c>
      <c r="B14" s="143" t="s">
        <v>576</v>
      </c>
      <c r="C14" s="57" t="s">
        <v>1596</v>
      </c>
      <c r="D14" s="322">
        <v>2</v>
      </c>
      <c r="E14" s="575">
        <v>4000</v>
      </c>
      <c r="F14" s="416">
        <f t="shared" si="0"/>
        <v>8000</v>
      </c>
      <c r="G14" s="416"/>
      <c r="H14" s="576"/>
      <c r="I14" s="576"/>
      <c r="J14" s="415"/>
    </row>
    <row r="15" spans="1:11" ht="31.5" x14ac:dyDescent="0.25">
      <c r="A15" s="124" t="s">
        <v>38</v>
      </c>
      <c r="B15" s="125" t="s">
        <v>576</v>
      </c>
      <c r="C15" s="57" t="s">
        <v>1597</v>
      </c>
      <c r="D15" s="322">
        <v>1</v>
      </c>
      <c r="E15" s="575">
        <v>20000</v>
      </c>
      <c r="F15" s="416">
        <f t="shared" si="0"/>
        <v>20000</v>
      </c>
      <c r="G15" s="416"/>
      <c r="H15" s="416"/>
      <c r="I15" s="416"/>
      <c r="J15" s="322"/>
    </row>
    <row r="16" spans="1:11" x14ac:dyDescent="0.25">
      <c r="A16" s="124" t="s">
        <v>39</v>
      </c>
      <c r="B16" s="125" t="s">
        <v>576</v>
      </c>
      <c r="C16" s="577" t="s">
        <v>577</v>
      </c>
      <c r="D16" s="322">
        <v>1</v>
      </c>
      <c r="E16" s="575">
        <v>8000</v>
      </c>
      <c r="F16" s="416">
        <f t="shared" si="0"/>
        <v>8000</v>
      </c>
      <c r="G16" s="416"/>
      <c r="H16" s="416"/>
      <c r="I16" s="416"/>
      <c r="J16" s="322"/>
    </row>
    <row r="17" spans="1:10" ht="47.25" x14ac:dyDescent="0.25">
      <c r="A17" s="124" t="s">
        <v>39</v>
      </c>
      <c r="B17" s="125" t="s">
        <v>576</v>
      </c>
      <c r="C17" s="57" t="s">
        <v>1598</v>
      </c>
      <c r="D17" s="322">
        <v>1</v>
      </c>
      <c r="E17" s="575">
        <v>15000</v>
      </c>
      <c r="F17" s="416">
        <f t="shared" si="0"/>
        <v>15000</v>
      </c>
      <c r="G17" s="416"/>
      <c r="H17" s="416"/>
      <c r="I17" s="416"/>
      <c r="J17" s="322"/>
    </row>
    <row r="18" spans="1:10" x14ac:dyDescent="0.25">
      <c r="A18" s="124" t="s">
        <v>39</v>
      </c>
      <c r="B18" s="125" t="s">
        <v>576</v>
      </c>
      <c r="C18" s="57" t="s">
        <v>578</v>
      </c>
      <c r="D18" s="322">
        <v>1</v>
      </c>
      <c r="E18" s="575">
        <v>6000</v>
      </c>
      <c r="F18" s="416">
        <f t="shared" si="0"/>
        <v>6000</v>
      </c>
      <c r="G18" s="416"/>
      <c r="H18" s="416"/>
      <c r="I18" s="416"/>
      <c r="J18" s="322"/>
    </row>
    <row r="19" spans="1:10" x14ac:dyDescent="0.25">
      <c r="A19" s="124" t="s">
        <v>59</v>
      </c>
      <c r="B19" s="125" t="s">
        <v>576</v>
      </c>
      <c r="C19" s="57" t="s">
        <v>579</v>
      </c>
      <c r="D19" s="322">
        <v>1</v>
      </c>
      <c r="E19" s="575">
        <v>5000</v>
      </c>
      <c r="F19" s="416">
        <f t="shared" si="0"/>
        <v>5000</v>
      </c>
      <c r="G19" s="416"/>
      <c r="H19" s="416"/>
      <c r="I19" s="416"/>
      <c r="J19" s="322"/>
    </row>
    <row r="20" spans="1:10" x14ac:dyDescent="0.25">
      <c r="A20" s="124" t="s">
        <v>60</v>
      </c>
      <c r="B20" s="125" t="s">
        <v>576</v>
      </c>
      <c r="C20" s="57" t="s">
        <v>580</v>
      </c>
      <c r="D20" s="322">
        <v>1</v>
      </c>
      <c r="E20" s="575">
        <v>1000</v>
      </c>
      <c r="F20" s="416">
        <f t="shared" si="0"/>
        <v>1000</v>
      </c>
      <c r="G20" s="416"/>
      <c r="H20" s="416"/>
      <c r="I20" s="416"/>
      <c r="J20" s="322"/>
    </row>
    <row r="21" spans="1:10" x14ac:dyDescent="0.25">
      <c r="A21" s="124" t="s">
        <v>61</v>
      </c>
      <c r="B21" s="125" t="s">
        <v>45</v>
      </c>
      <c r="C21" s="57" t="s">
        <v>581</v>
      </c>
      <c r="D21" s="322">
        <v>1</v>
      </c>
      <c r="E21" s="575">
        <v>6000</v>
      </c>
      <c r="F21" s="416">
        <f t="shared" si="0"/>
        <v>6000</v>
      </c>
      <c r="G21" s="416"/>
      <c r="H21" s="416"/>
      <c r="I21" s="416"/>
      <c r="J21" s="578"/>
    </row>
    <row r="22" spans="1:10" x14ac:dyDescent="0.25">
      <c r="A22" s="124" t="s">
        <v>104</v>
      </c>
      <c r="B22" s="125" t="s">
        <v>45</v>
      </c>
      <c r="C22" s="57" t="s">
        <v>540</v>
      </c>
      <c r="D22" s="322">
        <v>1</v>
      </c>
      <c r="E22" s="575">
        <v>5000</v>
      </c>
      <c r="F22" s="416">
        <f t="shared" si="0"/>
        <v>5000</v>
      </c>
      <c r="G22" s="416"/>
      <c r="H22" s="416"/>
      <c r="I22" s="416"/>
      <c r="J22" s="578"/>
    </row>
    <row r="23" spans="1:10" x14ac:dyDescent="0.25">
      <c r="A23" s="124" t="s">
        <v>106</v>
      </c>
      <c r="B23" s="125" t="s">
        <v>45</v>
      </c>
      <c r="C23" s="57" t="s">
        <v>1599</v>
      </c>
      <c r="D23" s="322">
        <v>1</v>
      </c>
      <c r="E23" s="575">
        <v>10000</v>
      </c>
      <c r="F23" s="416">
        <f t="shared" si="0"/>
        <v>10000</v>
      </c>
      <c r="G23" s="416"/>
      <c r="H23" s="416"/>
      <c r="I23" s="416"/>
      <c r="J23" s="578"/>
    </row>
    <row r="24" spans="1:10" ht="31.5" x14ac:dyDescent="0.25">
      <c r="A24" s="124" t="s">
        <v>109</v>
      </c>
      <c r="B24" s="125" t="s">
        <v>45</v>
      </c>
      <c r="C24" s="57" t="s">
        <v>1600</v>
      </c>
      <c r="D24" s="322">
        <v>1</v>
      </c>
      <c r="E24" s="575">
        <v>5000</v>
      </c>
      <c r="F24" s="416">
        <f t="shared" si="0"/>
        <v>5000</v>
      </c>
      <c r="G24" s="416"/>
      <c r="H24" s="416"/>
      <c r="I24" s="416"/>
      <c r="J24" s="578"/>
    </row>
    <row r="25" spans="1:10" x14ac:dyDescent="0.25">
      <c r="A25" s="124" t="s">
        <v>111</v>
      </c>
      <c r="B25" s="125" t="s">
        <v>45</v>
      </c>
      <c r="C25" s="57" t="s">
        <v>582</v>
      </c>
      <c r="D25" s="322">
        <v>1</v>
      </c>
      <c r="E25" s="575">
        <v>4000</v>
      </c>
      <c r="F25" s="416">
        <f t="shared" si="0"/>
        <v>4000</v>
      </c>
      <c r="G25" s="416"/>
      <c r="H25" s="416"/>
      <c r="I25" s="416"/>
      <c r="J25" s="578"/>
    </row>
    <row r="26" spans="1:10" x14ac:dyDescent="0.25">
      <c r="A26" s="124" t="s">
        <v>113</v>
      </c>
      <c r="B26" s="125" t="s">
        <v>45</v>
      </c>
      <c r="C26" s="57" t="s">
        <v>583</v>
      </c>
      <c r="D26" s="322">
        <v>1</v>
      </c>
      <c r="E26" s="322">
        <v>500</v>
      </c>
      <c r="F26" s="416">
        <f t="shared" si="0"/>
        <v>500</v>
      </c>
      <c r="G26" s="416"/>
      <c r="H26" s="416"/>
      <c r="I26" s="416"/>
      <c r="J26" s="578"/>
    </row>
    <row r="27" spans="1:10" x14ac:dyDescent="0.25">
      <c r="A27" s="124" t="s">
        <v>115</v>
      </c>
      <c r="B27" s="125" t="s">
        <v>45</v>
      </c>
      <c r="C27" s="57" t="s">
        <v>584</v>
      </c>
      <c r="D27" s="322">
        <v>1</v>
      </c>
      <c r="E27" s="575">
        <v>6000</v>
      </c>
      <c r="F27" s="416">
        <f t="shared" si="0"/>
        <v>6000</v>
      </c>
      <c r="G27" s="416"/>
      <c r="H27" s="416"/>
      <c r="I27" s="416"/>
      <c r="J27" s="578"/>
    </row>
    <row r="28" spans="1:10" x14ac:dyDescent="0.25">
      <c r="A28" s="124" t="s">
        <v>117</v>
      </c>
      <c r="B28" s="125" t="s">
        <v>45</v>
      </c>
      <c r="C28" s="57" t="s">
        <v>585</v>
      </c>
      <c r="D28" s="322">
        <v>1</v>
      </c>
      <c r="E28" s="575">
        <v>2000</v>
      </c>
      <c r="F28" s="416">
        <f t="shared" si="0"/>
        <v>2000</v>
      </c>
      <c r="G28" s="416"/>
      <c r="H28" s="416"/>
      <c r="I28" s="416"/>
      <c r="J28" s="578"/>
    </row>
    <row r="29" spans="1:10" x14ac:dyDescent="0.25">
      <c r="A29" s="124" t="s">
        <v>119</v>
      </c>
      <c r="B29" s="125" t="s">
        <v>45</v>
      </c>
      <c r="C29" s="57" t="s">
        <v>586</v>
      </c>
      <c r="D29" s="322">
        <v>1</v>
      </c>
      <c r="E29" s="575">
        <v>1500</v>
      </c>
      <c r="F29" s="416">
        <f t="shared" si="0"/>
        <v>1500</v>
      </c>
      <c r="G29" s="416"/>
      <c r="H29" s="416"/>
      <c r="I29" s="416"/>
      <c r="J29" s="578"/>
    </row>
    <row r="30" spans="1:10" x14ac:dyDescent="0.25">
      <c r="A30" s="124" t="s">
        <v>121</v>
      </c>
      <c r="B30" s="125" t="s">
        <v>45</v>
      </c>
      <c r="C30" s="57" t="s">
        <v>587</v>
      </c>
      <c r="D30" s="322">
        <v>1</v>
      </c>
      <c r="E30" s="575">
        <v>1500</v>
      </c>
      <c r="F30" s="416">
        <f t="shared" si="0"/>
        <v>1500</v>
      </c>
      <c r="G30" s="416"/>
      <c r="H30" s="416"/>
      <c r="I30" s="416"/>
      <c r="J30" s="578"/>
    </row>
    <row r="31" spans="1:10" x14ac:dyDescent="0.25">
      <c r="A31" s="124" t="s">
        <v>516</v>
      </c>
      <c r="B31" s="125" t="s">
        <v>45</v>
      </c>
      <c r="C31" s="57" t="s">
        <v>588</v>
      </c>
      <c r="D31" s="322">
        <v>1</v>
      </c>
      <c r="E31" s="575">
        <v>1000</v>
      </c>
      <c r="F31" s="416">
        <f t="shared" si="0"/>
        <v>1000</v>
      </c>
      <c r="G31" s="416"/>
      <c r="H31" s="416"/>
      <c r="I31" s="416"/>
      <c r="J31" s="578"/>
    </row>
    <row r="32" spans="1:10" ht="31.5" x14ac:dyDescent="0.25">
      <c r="A32" s="124" t="s">
        <v>589</v>
      </c>
      <c r="B32" s="125" t="s">
        <v>45</v>
      </c>
      <c r="C32" s="57" t="s">
        <v>590</v>
      </c>
      <c r="D32" s="322">
        <v>2</v>
      </c>
      <c r="E32" s="575">
        <v>1500</v>
      </c>
      <c r="F32" s="416">
        <f t="shared" si="0"/>
        <v>3000</v>
      </c>
      <c r="G32" s="416"/>
      <c r="H32" s="416"/>
      <c r="I32" s="416"/>
      <c r="J32" s="578"/>
    </row>
    <row r="33" spans="1:10" x14ac:dyDescent="0.25">
      <c r="A33" s="124" t="s">
        <v>591</v>
      </c>
      <c r="B33" s="125" t="s">
        <v>592</v>
      </c>
      <c r="C33" s="57" t="s">
        <v>593</v>
      </c>
      <c r="D33" s="322">
        <v>1</v>
      </c>
      <c r="E33" s="575">
        <v>1500</v>
      </c>
      <c r="F33" s="416">
        <f t="shared" si="0"/>
        <v>1500</v>
      </c>
      <c r="G33" s="416"/>
      <c r="H33" s="416"/>
      <c r="I33" s="416"/>
      <c r="J33" s="578"/>
    </row>
    <row r="34" spans="1:10" ht="31.5" x14ac:dyDescent="0.25">
      <c r="A34" s="124" t="s">
        <v>594</v>
      </c>
      <c r="B34" s="125" t="s">
        <v>592</v>
      </c>
      <c r="C34" s="57" t="s">
        <v>595</v>
      </c>
      <c r="D34" s="322">
        <v>1</v>
      </c>
      <c r="E34" s="575">
        <v>5000</v>
      </c>
      <c r="F34" s="416">
        <f t="shared" si="0"/>
        <v>5000</v>
      </c>
      <c r="G34" s="416"/>
      <c r="H34" s="416"/>
      <c r="I34" s="416"/>
      <c r="J34" s="578"/>
    </row>
    <row r="35" spans="1:10" ht="31.5" x14ac:dyDescent="0.25">
      <c r="A35" s="124" t="s">
        <v>596</v>
      </c>
      <c r="B35" s="125" t="s">
        <v>592</v>
      </c>
      <c r="C35" s="57" t="s">
        <v>597</v>
      </c>
      <c r="D35" s="322">
        <v>1</v>
      </c>
      <c r="E35" s="575">
        <v>3000</v>
      </c>
      <c r="F35" s="416">
        <f t="shared" si="0"/>
        <v>3000</v>
      </c>
      <c r="G35" s="416"/>
      <c r="H35" s="416"/>
      <c r="I35" s="416"/>
      <c r="J35" s="578"/>
    </row>
    <row r="36" spans="1:10" x14ac:dyDescent="0.25">
      <c r="A36" s="124" t="s">
        <v>598</v>
      </c>
      <c r="B36" s="125" t="s">
        <v>592</v>
      </c>
      <c r="C36" s="57" t="s">
        <v>599</v>
      </c>
      <c r="D36" s="322">
        <v>1</v>
      </c>
      <c r="E36" s="575">
        <v>2200</v>
      </c>
      <c r="F36" s="416">
        <f t="shared" si="0"/>
        <v>2200</v>
      </c>
      <c r="G36" s="416"/>
      <c r="H36" s="416"/>
      <c r="I36" s="416"/>
      <c r="J36" s="578"/>
    </row>
    <row r="37" spans="1:10" x14ac:dyDescent="0.25">
      <c r="A37" s="124" t="s">
        <v>600</v>
      </c>
      <c r="B37" s="125" t="s">
        <v>592</v>
      </c>
      <c r="C37" s="57" t="s">
        <v>601</v>
      </c>
      <c r="D37" s="575">
        <v>1</v>
      </c>
      <c r="E37" s="575">
        <v>4000</v>
      </c>
      <c r="F37" s="416">
        <f t="shared" si="0"/>
        <v>4000</v>
      </c>
      <c r="G37" s="416"/>
      <c r="H37" s="416"/>
      <c r="I37" s="416"/>
      <c r="J37" s="578"/>
    </row>
    <row r="38" spans="1:10" ht="31.5" x14ac:dyDescent="0.25">
      <c r="A38" s="124" t="s">
        <v>602</v>
      </c>
      <c r="B38" s="125" t="s">
        <v>592</v>
      </c>
      <c r="C38" s="57" t="s">
        <v>603</v>
      </c>
      <c r="D38" s="322">
        <v>1</v>
      </c>
      <c r="E38" s="322">
        <v>400</v>
      </c>
      <c r="F38" s="416">
        <f t="shared" si="0"/>
        <v>400</v>
      </c>
      <c r="G38" s="416"/>
      <c r="H38" s="416"/>
      <c r="I38" s="416"/>
      <c r="J38" s="578"/>
    </row>
    <row r="39" spans="1:10" x14ac:dyDescent="0.25">
      <c r="A39" s="124" t="s">
        <v>604</v>
      </c>
      <c r="B39" s="125" t="s">
        <v>592</v>
      </c>
      <c r="C39" s="57" t="s">
        <v>554</v>
      </c>
      <c r="D39" s="322">
        <v>2</v>
      </c>
      <c r="E39" s="322">
        <v>350</v>
      </c>
      <c r="F39" s="416">
        <f t="shared" si="0"/>
        <v>700</v>
      </c>
      <c r="G39" s="416"/>
      <c r="H39" s="416"/>
      <c r="I39" s="416"/>
      <c r="J39" s="578"/>
    </row>
    <row r="40" spans="1:10" x14ac:dyDescent="0.25">
      <c r="A40" s="124" t="s">
        <v>605</v>
      </c>
      <c r="B40" s="125" t="s">
        <v>592</v>
      </c>
      <c r="C40" s="57" t="s">
        <v>606</v>
      </c>
      <c r="D40" s="322">
        <v>1</v>
      </c>
      <c r="E40" s="322">
        <v>700</v>
      </c>
      <c r="F40" s="416">
        <f t="shared" si="0"/>
        <v>700</v>
      </c>
      <c r="G40" s="416"/>
      <c r="H40" s="416"/>
      <c r="I40" s="416"/>
      <c r="J40" s="578"/>
    </row>
    <row r="41" spans="1:10" ht="31.5" x14ac:dyDescent="0.25">
      <c r="A41" s="124" t="s">
        <v>607</v>
      </c>
      <c r="B41" s="125" t="s">
        <v>608</v>
      </c>
      <c r="C41" s="57" t="s">
        <v>1601</v>
      </c>
      <c r="D41" s="322">
        <v>12</v>
      </c>
      <c r="E41" s="322">
        <v>1150</v>
      </c>
      <c r="F41" s="416">
        <f t="shared" si="0"/>
        <v>13800</v>
      </c>
      <c r="G41" s="416"/>
      <c r="H41" s="416"/>
      <c r="I41" s="416"/>
      <c r="J41" s="578"/>
    </row>
    <row r="42" spans="1:10" ht="31.5" x14ac:dyDescent="0.25">
      <c r="A42" s="124" t="s">
        <v>609</v>
      </c>
      <c r="B42" s="125" t="s">
        <v>608</v>
      </c>
      <c r="C42" s="57" t="s">
        <v>1602</v>
      </c>
      <c r="D42" s="322">
        <v>12</v>
      </c>
      <c r="E42" s="322">
        <v>1042</v>
      </c>
      <c r="F42" s="416">
        <f t="shared" si="0"/>
        <v>12504</v>
      </c>
      <c r="G42" s="416"/>
      <c r="H42" s="416"/>
      <c r="I42" s="416"/>
      <c r="J42" s="578"/>
    </row>
    <row r="43" spans="1:10" ht="31.5" x14ac:dyDescent="0.25">
      <c r="A43" s="124" t="s">
        <v>610</v>
      </c>
      <c r="B43" s="125" t="s">
        <v>608</v>
      </c>
      <c r="C43" s="57" t="s">
        <v>611</v>
      </c>
      <c r="D43" s="322">
        <v>1</v>
      </c>
      <c r="E43" s="575">
        <v>4000</v>
      </c>
      <c r="F43" s="416">
        <f t="shared" si="0"/>
        <v>4000</v>
      </c>
      <c r="G43" s="416"/>
      <c r="H43" s="416"/>
      <c r="I43" s="416"/>
      <c r="J43" s="578"/>
    </row>
    <row r="44" spans="1:10" ht="31.5" x14ac:dyDescent="0.25">
      <c r="A44" s="124" t="s">
        <v>612</v>
      </c>
      <c r="B44" s="125" t="s">
        <v>608</v>
      </c>
      <c r="C44" s="57" t="s">
        <v>613</v>
      </c>
      <c r="D44" s="322">
        <v>1</v>
      </c>
      <c r="E44" s="575">
        <v>3000</v>
      </c>
      <c r="F44" s="416">
        <f t="shared" si="0"/>
        <v>3000</v>
      </c>
      <c r="G44" s="416"/>
      <c r="H44" s="416"/>
      <c r="I44" s="416"/>
      <c r="J44" s="578"/>
    </row>
    <row r="45" spans="1:10" ht="31.5" x14ac:dyDescent="0.25">
      <c r="A45" s="124" t="s">
        <v>614</v>
      </c>
      <c r="B45" s="125" t="s">
        <v>608</v>
      </c>
      <c r="C45" s="57" t="s">
        <v>615</v>
      </c>
      <c r="D45" s="322">
        <v>1</v>
      </c>
      <c r="E45" s="575">
        <v>5000</v>
      </c>
      <c r="F45" s="416">
        <f t="shared" si="0"/>
        <v>5000</v>
      </c>
      <c r="G45" s="416"/>
      <c r="H45" s="416"/>
      <c r="I45" s="416"/>
      <c r="J45" s="578"/>
    </row>
    <row r="46" spans="1:10" ht="31.5" x14ac:dyDescent="0.25">
      <c r="A46" s="124" t="s">
        <v>616</v>
      </c>
      <c r="B46" s="125" t="s">
        <v>608</v>
      </c>
      <c r="C46" s="57" t="s">
        <v>617</v>
      </c>
      <c r="D46" s="322">
        <v>1</v>
      </c>
      <c r="E46" s="575">
        <v>1000</v>
      </c>
      <c r="F46" s="416">
        <f t="shared" si="0"/>
        <v>1000</v>
      </c>
      <c r="G46" s="416"/>
      <c r="H46" s="416"/>
      <c r="I46" s="416"/>
      <c r="J46" s="578"/>
    </row>
    <row r="47" spans="1:10" ht="31.5" x14ac:dyDescent="0.25">
      <c r="A47" s="124" t="s">
        <v>618</v>
      </c>
      <c r="B47" s="125" t="s">
        <v>608</v>
      </c>
      <c r="C47" s="57" t="s">
        <v>619</v>
      </c>
      <c r="D47" s="575">
        <v>1</v>
      </c>
      <c r="E47" s="575">
        <v>1000</v>
      </c>
      <c r="F47" s="416">
        <f t="shared" si="0"/>
        <v>1000</v>
      </c>
      <c r="G47" s="416"/>
      <c r="H47" s="416"/>
      <c r="I47" s="416"/>
      <c r="J47" s="578"/>
    </row>
    <row r="48" spans="1:10" ht="47.25" x14ac:dyDescent="0.25">
      <c r="A48" s="124" t="s">
        <v>620</v>
      </c>
      <c r="B48" s="143" t="s">
        <v>608</v>
      </c>
      <c r="C48" s="57" t="s">
        <v>621</v>
      </c>
      <c r="D48" s="322">
        <v>1</v>
      </c>
      <c r="E48" s="575">
        <v>1500</v>
      </c>
      <c r="F48" s="416">
        <f t="shared" si="0"/>
        <v>1500</v>
      </c>
      <c r="G48" s="416"/>
      <c r="H48" s="416"/>
      <c r="I48" s="416"/>
      <c r="J48" s="578"/>
    </row>
    <row r="49" spans="1:10" x14ac:dyDescent="0.25">
      <c r="A49" s="124" t="s">
        <v>1243</v>
      </c>
      <c r="B49" s="125" t="s">
        <v>608</v>
      </c>
      <c r="C49" s="57" t="s">
        <v>622</v>
      </c>
      <c r="D49" s="322">
        <v>1</v>
      </c>
      <c r="E49" s="575">
        <v>4100</v>
      </c>
      <c r="F49" s="416">
        <f t="shared" si="0"/>
        <v>4100</v>
      </c>
      <c r="G49" s="416"/>
      <c r="H49" s="416"/>
      <c r="I49" s="416"/>
      <c r="J49" s="578"/>
    </row>
    <row r="50" spans="1:10" x14ac:dyDescent="0.25">
      <c r="A50" s="126"/>
      <c r="B50" s="533" t="s">
        <v>40</v>
      </c>
      <c r="C50" s="541"/>
      <c r="D50" s="533"/>
      <c r="E50" s="7"/>
      <c r="F50" s="7">
        <f>SUM(F11:F49)</f>
        <v>271904</v>
      </c>
      <c r="G50" s="7">
        <f>SUM(G11:G48)</f>
        <v>0</v>
      </c>
      <c r="H50" s="7">
        <f>SUM(H11:H48)</f>
        <v>30000</v>
      </c>
      <c r="I50" s="7">
        <f>SUM(I11:I48)</f>
        <v>0</v>
      </c>
      <c r="J50" s="126"/>
    </row>
  </sheetData>
  <mergeCells count="13">
    <mergeCell ref="G8:I8"/>
    <mergeCell ref="J8:J9"/>
    <mergeCell ref="D6:F6"/>
    <mergeCell ref="B8:B9"/>
    <mergeCell ref="C8:C9"/>
    <mergeCell ref="D8:D9"/>
    <mergeCell ref="E8:E9"/>
    <mergeCell ref="F8:F9"/>
    <mergeCell ref="A3:B3"/>
    <mergeCell ref="C3:D3"/>
    <mergeCell ref="A4:B4"/>
    <mergeCell ref="C4:D4"/>
    <mergeCell ref="A5:B5"/>
  </mergeCells>
  <pageMargins left="0.70866141732283472" right="0.70866141732283472" top="0.74803149606299213" bottom="0.74803149606299213" header="0.31496062992125984" footer="0.31496062992125984"/>
  <pageSetup paperSize="9" scale="51"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IU40"/>
  <sheetViews>
    <sheetView workbookViewId="0">
      <selection activeCell="A39" sqref="A39:XFD40"/>
    </sheetView>
  </sheetViews>
  <sheetFormatPr defaultColWidth="10" defaultRowHeight="15.75" x14ac:dyDescent="0.25"/>
  <cols>
    <col min="1" max="1" width="5.140625" style="294" customWidth="1"/>
    <col min="2" max="2" width="28.85546875" style="294" customWidth="1"/>
    <col min="3" max="3" width="12.85546875" style="294" customWidth="1"/>
    <col min="4" max="4" width="17.140625" style="294" bestFit="1" customWidth="1"/>
    <col min="5" max="5" width="15.140625" style="294" customWidth="1"/>
    <col min="6" max="6" width="23" style="294" bestFit="1" customWidth="1"/>
    <col min="7" max="7" width="9.28515625" style="294" bestFit="1" customWidth="1"/>
    <col min="8" max="9" width="6.28515625" style="294" bestFit="1" customWidth="1"/>
    <col min="10" max="10" width="47" style="294" customWidth="1"/>
    <col min="11" max="255" width="10" style="294" customWidth="1"/>
    <col min="256" max="16384" width="10" style="295"/>
  </cols>
  <sheetData>
    <row r="1" spans="1:10" x14ac:dyDescent="0.25">
      <c r="A1" s="292"/>
      <c r="B1" s="292"/>
      <c r="C1" s="292"/>
      <c r="D1" s="292"/>
      <c r="E1" s="292"/>
      <c r="F1" s="293"/>
      <c r="G1" s="293"/>
      <c r="H1" s="293"/>
      <c r="I1" s="293"/>
      <c r="J1" s="208" t="s">
        <v>1238</v>
      </c>
    </row>
    <row r="2" spans="1:10" x14ac:dyDescent="0.25">
      <c r="A2" s="1029" t="s">
        <v>17</v>
      </c>
      <c r="B2" s="1030"/>
      <c r="C2" s="1031" t="s">
        <v>469</v>
      </c>
      <c r="D2" s="1032"/>
      <c r="E2" s="1032"/>
      <c r="F2" s="296"/>
      <c r="G2" s="297"/>
      <c r="H2" s="297"/>
      <c r="I2" s="297"/>
      <c r="J2" s="297"/>
    </row>
    <row r="3" spans="1:10" x14ac:dyDescent="0.25">
      <c r="A3" s="1033" t="s">
        <v>19</v>
      </c>
      <c r="B3" s="1034"/>
      <c r="C3" s="1031" t="s">
        <v>470</v>
      </c>
      <c r="D3" s="1032"/>
      <c r="E3" s="1032"/>
      <c r="F3" s="296"/>
      <c r="G3" s="297"/>
      <c r="H3" s="297"/>
      <c r="I3" s="297"/>
      <c r="J3" s="297"/>
    </row>
    <row r="4" spans="1:10" x14ac:dyDescent="0.25">
      <c r="A4" s="1029" t="s">
        <v>20</v>
      </c>
      <c r="B4" s="1030"/>
      <c r="C4" s="1035" t="s">
        <v>12</v>
      </c>
      <c r="D4" s="1036"/>
      <c r="E4" s="1036"/>
      <c r="F4" s="296"/>
      <c r="G4" s="297"/>
      <c r="H4" s="297"/>
      <c r="I4" s="297"/>
      <c r="J4" s="297"/>
    </row>
    <row r="5" spans="1:10" x14ac:dyDescent="0.25">
      <c r="A5" s="1018" t="s">
        <v>471</v>
      </c>
      <c r="B5" s="1018"/>
      <c r="C5" s="1018"/>
      <c r="D5" s="1018"/>
      <c r="E5" s="1018"/>
      <c r="F5" s="1019"/>
      <c r="G5" s="1019"/>
      <c r="H5" s="1019"/>
      <c r="I5" s="1019"/>
      <c r="J5" s="1019"/>
    </row>
    <row r="6" spans="1:10" x14ac:dyDescent="0.25">
      <c r="A6" s="1020" t="s">
        <v>22</v>
      </c>
      <c r="B6" s="1021"/>
      <c r="C6" s="1021"/>
      <c r="D6" s="1021"/>
      <c r="E6" s="1021"/>
      <c r="F6" s="1021"/>
      <c r="G6" s="1021"/>
      <c r="H6" s="1021"/>
      <c r="I6" s="1021"/>
      <c r="J6" s="1021"/>
    </row>
    <row r="7" spans="1:10" x14ac:dyDescent="0.25">
      <c r="A7" s="287"/>
      <c r="B7" s="287"/>
      <c r="C7" s="287"/>
      <c r="D7" s="287"/>
      <c r="E7" s="287"/>
      <c r="F7" s="287"/>
      <c r="G7" s="287"/>
      <c r="H7" s="287"/>
      <c r="I7" s="287"/>
      <c r="J7" s="115" t="s">
        <v>13</v>
      </c>
    </row>
    <row r="8" spans="1:10" x14ac:dyDescent="0.25">
      <c r="A8" s="1022" t="s">
        <v>23</v>
      </c>
      <c r="B8" s="1022" t="s">
        <v>24</v>
      </c>
      <c r="C8" s="1022" t="s">
        <v>25</v>
      </c>
      <c r="D8" s="1024" t="s">
        <v>26</v>
      </c>
      <c r="E8" s="1022" t="s">
        <v>27</v>
      </c>
      <c r="F8" s="1022" t="s">
        <v>28</v>
      </c>
      <c r="G8" s="1026" t="s">
        <v>29</v>
      </c>
      <c r="H8" s="1027"/>
      <c r="I8" s="1028"/>
      <c r="J8" s="1022" t="s">
        <v>30</v>
      </c>
    </row>
    <row r="9" spans="1:10" x14ac:dyDescent="0.25">
      <c r="A9" s="1023"/>
      <c r="B9" s="1023"/>
      <c r="C9" s="1023"/>
      <c r="D9" s="1025"/>
      <c r="E9" s="1023"/>
      <c r="F9" s="1023"/>
      <c r="G9" s="288">
        <v>2017</v>
      </c>
      <c r="H9" s="288">
        <v>2018</v>
      </c>
      <c r="I9" s="288">
        <v>2019</v>
      </c>
      <c r="J9" s="1023"/>
    </row>
    <row r="10" spans="1:10" x14ac:dyDescent="0.25">
      <c r="A10" s="298">
        <v>1</v>
      </c>
      <c r="B10" s="299">
        <v>2</v>
      </c>
      <c r="C10" s="299">
        <v>3</v>
      </c>
      <c r="D10" s="298">
        <v>4</v>
      </c>
      <c r="E10" s="299">
        <v>5</v>
      </c>
      <c r="F10" s="300" t="s">
        <v>31</v>
      </c>
      <c r="G10" s="299">
        <v>7</v>
      </c>
      <c r="H10" s="299">
        <v>8</v>
      </c>
      <c r="I10" s="299">
        <v>9</v>
      </c>
      <c r="J10" s="299">
        <v>10</v>
      </c>
    </row>
    <row r="11" spans="1:10" ht="31.5" x14ac:dyDescent="0.25">
      <c r="A11" s="301"/>
      <c r="B11" s="289" t="s">
        <v>472</v>
      </c>
      <c r="C11" s="301"/>
      <c r="D11" s="302"/>
      <c r="E11" s="302"/>
      <c r="F11" s="303">
        <f t="shared" ref="F11:F37" si="0">D11*E11</f>
        <v>0</v>
      </c>
      <c r="G11" s="303"/>
      <c r="H11" s="303"/>
      <c r="I11" s="303"/>
      <c r="J11" s="302"/>
    </row>
    <row r="12" spans="1:10" x14ac:dyDescent="0.25">
      <c r="A12" s="301" t="s">
        <v>32</v>
      </c>
      <c r="B12" s="304" t="s">
        <v>473</v>
      </c>
      <c r="C12" s="301" t="s">
        <v>474</v>
      </c>
      <c r="D12" s="302">
        <v>3</v>
      </c>
      <c r="E12" s="302">
        <v>1000</v>
      </c>
      <c r="F12" s="303">
        <f t="shared" si="0"/>
        <v>3000</v>
      </c>
      <c r="G12" s="303"/>
      <c r="H12" s="303"/>
      <c r="I12" s="303"/>
      <c r="J12" s="301" t="s">
        <v>475</v>
      </c>
    </row>
    <row r="13" spans="1:10" x14ac:dyDescent="0.25">
      <c r="A13" s="301" t="s">
        <v>33</v>
      </c>
      <c r="B13" s="304" t="s">
        <v>476</v>
      </c>
      <c r="C13" s="301" t="s">
        <v>477</v>
      </c>
      <c r="D13" s="302">
        <v>4</v>
      </c>
      <c r="E13" s="302">
        <v>500</v>
      </c>
      <c r="F13" s="303">
        <f t="shared" si="0"/>
        <v>2000</v>
      </c>
      <c r="G13" s="305">
        <v>2000</v>
      </c>
      <c r="H13" s="303"/>
      <c r="I13" s="303"/>
      <c r="J13" s="301" t="s">
        <v>475</v>
      </c>
    </row>
    <row r="14" spans="1:10" x14ac:dyDescent="0.25">
      <c r="A14" s="301" t="s">
        <v>35</v>
      </c>
      <c r="B14" s="304" t="s">
        <v>478</v>
      </c>
      <c r="C14" s="301" t="s">
        <v>479</v>
      </c>
      <c r="D14" s="302">
        <v>24</v>
      </c>
      <c r="E14" s="302">
        <v>62.15</v>
      </c>
      <c r="F14" s="303">
        <f t="shared" si="0"/>
        <v>1492</v>
      </c>
      <c r="G14" s="305">
        <v>500</v>
      </c>
      <c r="H14" s="303"/>
      <c r="I14" s="303"/>
      <c r="J14" s="301" t="s">
        <v>480</v>
      </c>
    </row>
    <row r="15" spans="1:10" x14ac:dyDescent="0.25">
      <c r="A15" s="301" t="s">
        <v>37</v>
      </c>
      <c r="B15" s="304" t="s">
        <v>481</v>
      </c>
      <c r="C15" s="301" t="s">
        <v>474</v>
      </c>
      <c r="D15" s="302">
        <v>1</v>
      </c>
      <c r="E15" s="302">
        <v>1000</v>
      </c>
      <c r="F15" s="303">
        <f t="shared" si="0"/>
        <v>1000</v>
      </c>
      <c r="G15" s="303"/>
      <c r="H15" s="303"/>
      <c r="I15" s="303"/>
      <c r="J15" s="301" t="s">
        <v>482</v>
      </c>
    </row>
    <row r="16" spans="1:10" ht="47.25" x14ac:dyDescent="0.25">
      <c r="A16" s="301" t="s">
        <v>35</v>
      </c>
      <c r="B16" s="304" t="s">
        <v>483</v>
      </c>
      <c r="C16" s="301" t="s">
        <v>477</v>
      </c>
      <c r="D16" s="302">
        <v>4</v>
      </c>
      <c r="E16" s="302">
        <v>300</v>
      </c>
      <c r="F16" s="303">
        <f t="shared" si="0"/>
        <v>1200</v>
      </c>
      <c r="G16" s="305">
        <v>1050</v>
      </c>
      <c r="H16" s="303"/>
      <c r="I16" s="303"/>
      <c r="J16" s="301" t="s">
        <v>484</v>
      </c>
    </row>
    <row r="17" spans="1:10" ht="47.25" x14ac:dyDescent="0.25">
      <c r="A17" s="301" t="s">
        <v>37</v>
      </c>
      <c r="B17" s="304" t="s">
        <v>485</v>
      </c>
      <c r="C17" s="304" t="s">
        <v>486</v>
      </c>
      <c r="D17" s="302">
        <v>2</v>
      </c>
      <c r="E17" s="302">
        <v>907.5</v>
      </c>
      <c r="F17" s="303">
        <f t="shared" si="0"/>
        <v>1815</v>
      </c>
      <c r="G17" s="305"/>
      <c r="H17" s="303"/>
      <c r="I17" s="303"/>
      <c r="J17" s="290" t="s">
        <v>487</v>
      </c>
    </row>
    <row r="18" spans="1:10" ht="63" x14ac:dyDescent="0.25">
      <c r="A18" s="301" t="s">
        <v>38</v>
      </c>
      <c r="B18" s="304" t="s">
        <v>488</v>
      </c>
      <c r="C18" s="304" t="s">
        <v>205</v>
      </c>
      <c r="D18" s="302">
        <v>2</v>
      </c>
      <c r="E18" s="302">
        <v>1550</v>
      </c>
      <c r="F18" s="303">
        <f t="shared" si="0"/>
        <v>3100</v>
      </c>
      <c r="G18" s="305">
        <v>2630</v>
      </c>
      <c r="H18" s="303"/>
      <c r="I18" s="303"/>
      <c r="J18" s="306" t="s">
        <v>489</v>
      </c>
    </row>
    <row r="19" spans="1:10" x14ac:dyDescent="0.25">
      <c r="A19" s="301" t="s">
        <v>39</v>
      </c>
      <c r="B19" s="304" t="s">
        <v>490</v>
      </c>
      <c r="C19" s="301" t="s">
        <v>477</v>
      </c>
      <c r="D19" s="302">
        <v>5</v>
      </c>
      <c r="E19" s="302">
        <v>600</v>
      </c>
      <c r="F19" s="303">
        <f t="shared" si="0"/>
        <v>3000</v>
      </c>
      <c r="G19" s="305">
        <v>2000</v>
      </c>
      <c r="H19" s="303"/>
      <c r="I19" s="303"/>
      <c r="J19" s="301" t="s">
        <v>491</v>
      </c>
    </row>
    <row r="20" spans="1:10" ht="31.5" x14ac:dyDescent="0.25">
      <c r="A20" s="301" t="s">
        <v>59</v>
      </c>
      <c r="B20" s="304" t="s">
        <v>492</v>
      </c>
      <c r="C20" s="301" t="s">
        <v>477</v>
      </c>
      <c r="D20" s="302">
        <v>3</v>
      </c>
      <c r="E20" s="302">
        <v>300</v>
      </c>
      <c r="F20" s="303">
        <f t="shared" si="0"/>
        <v>900</v>
      </c>
      <c r="G20" s="305">
        <v>500</v>
      </c>
      <c r="H20" s="303"/>
      <c r="I20" s="303"/>
      <c r="J20" s="301" t="s">
        <v>493</v>
      </c>
    </row>
    <row r="21" spans="1:10" ht="31.5" x14ac:dyDescent="0.25">
      <c r="A21" s="301" t="s">
        <v>60</v>
      </c>
      <c r="B21" s="304" t="s">
        <v>494</v>
      </c>
      <c r="C21" s="301" t="s">
        <v>205</v>
      </c>
      <c r="D21" s="302">
        <v>2</v>
      </c>
      <c r="E21" s="302">
        <v>1350</v>
      </c>
      <c r="F21" s="303">
        <f t="shared" si="0"/>
        <v>2700</v>
      </c>
      <c r="G21" s="303"/>
      <c r="H21" s="303"/>
      <c r="I21" s="303"/>
      <c r="J21" s="301" t="s">
        <v>1239</v>
      </c>
    </row>
    <row r="22" spans="1:10" x14ac:dyDescent="0.25">
      <c r="A22" s="301" t="s">
        <v>61</v>
      </c>
      <c r="B22" s="304" t="s">
        <v>495</v>
      </c>
      <c r="C22" s="301" t="s">
        <v>496</v>
      </c>
      <c r="D22" s="302">
        <v>2</v>
      </c>
      <c r="E22" s="302">
        <v>950</v>
      </c>
      <c r="F22" s="303">
        <f t="shared" si="0"/>
        <v>1900</v>
      </c>
      <c r="G22" s="303"/>
      <c r="H22" s="303"/>
      <c r="I22" s="303"/>
      <c r="J22" s="304" t="s">
        <v>493</v>
      </c>
    </row>
    <row r="23" spans="1:10" x14ac:dyDescent="0.25">
      <c r="A23" s="301" t="s">
        <v>104</v>
      </c>
      <c r="B23" s="304" t="s">
        <v>497</v>
      </c>
      <c r="C23" s="301" t="s">
        <v>474</v>
      </c>
      <c r="D23" s="302">
        <v>4</v>
      </c>
      <c r="E23" s="302">
        <v>200</v>
      </c>
      <c r="F23" s="303">
        <f t="shared" si="0"/>
        <v>800</v>
      </c>
      <c r="G23" s="303"/>
      <c r="H23" s="303"/>
      <c r="I23" s="303"/>
      <c r="J23" s="304" t="s">
        <v>493</v>
      </c>
    </row>
    <row r="24" spans="1:10" ht="47.25" x14ac:dyDescent="0.25">
      <c r="A24" s="301"/>
      <c r="B24" s="289" t="s">
        <v>498</v>
      </c>
      <c r="C24" s="302"/>
      <c r="D24" s="302"/>
      <c r="E24" s="302"/>
      <c r="F24" s="303">
        <f t="shared" si="0"/>
        <v>0</v>
      </c>
      <c r="G24" s="303">
        <f>E24*F24</f>
        <v>0</v>
      </c>
      <c r="H24" s="303"/>
      <c r="I24" s="303"/>
      <c r="J24" s="302"/>
    </row>
    <row r="25" spans="1:10" ht="47.25" x14ac:dyDescent="0.25">
      <c r="A25" s="301" t="s">
        <v>106</v>
      </c>
      <c r="B25" s="304" t="s">
        <v>499</v>
      </c>
      <c r="C25" s="301" t="s">
        <v>500</v>
      </c>
      <c r="D25" s="302">
        <v>4</v>
      </c>
      <c r="E25" s="302">
        <f>350+50</f>
        <v>400</v>
      </c>
      <c r="F25" s="303">
        <f t="shared" si="0"/>
        <v>1600</v>
      </c>
      <c r="G25" s="303">
        <f>700</f>
        <v>700</v>
      </c>
      <c r="H25" s="303"/>
      <c r="I25" s="303"/>
      <c r="J25" s="302"/>
    </row>
    <row r="26" spans="1:10" ht="47.25" x14ac:dyDescent="0.25">
      <c r="A26" s="301" t="s">
        <v>109</v>
      </c>
      <c r="B26" s="304" t="s">
        <v>501</v>
      </c>
      <c r="C26" s="304" t="s">
        <v>502</v>
      </c>
      <c r="D26" s="302">
        <v>4</v>
      </c>
      <c r="E26" s="302">
        <v>950</v>
      </c>
      <c r="F26" s="303">
        <f t="shared" si="0"/>
        <v>3800</v>
      </c>
      <c r="G26" s="303"/>
      <c r="H26" s="303"/>
      <c r="I26" s="303"/>
      <c r="J26" s="302"/>
    </row>
    <row r="27" spans="1:10" ht="31.5" x14ac:dyDescent="0.25">
      <c r="A27" s="301" t="s">
        <v>111</v>
      </c>
      <c r="B27" s="304" t="s">
        <v>503</v>
      </c>
      <c r="C27" s="304" t="s">
        <v>504</v>
      </c>
      <c r="D27" s="302">
        <v>1</v>
      </c>
      <c r="E27" s="302">
        <v>550</v>
      </c>
      <c r="F27" s="303">
        <f t="shared" si="0"/>
        <v>550</v>
      </c>
      <c r="G27" s="305">
        <v>250</v>
      </c>
      <c r="H27" s="303"/>
      <c r="I27" s="303"/>
      <c r="J27" s="302"/>
    </row>
    <row r="28" spans="1:10" ht="31.5" x14ac:dyDescent="0.25">
      <c r="A28" s="301"/>
      <c r="B28" s="289" t="s">
        <v>505</v>
      </c>
      <c r="C28" s="302"/>
      <c r="D28" s="302"/>
      <c r="E28" s="302"/>
      <c r="F28" s="303">
        <f t="shared" si="0"/>
        <v>0</v>
      </c>
      <c r="G28" s="303">
        <f>E28*F28</f>
        <v>0</v>
      </c>
      <c r="H28" s="303"/>
      <c r="I28" s="303"/>
      <c r="J28" s="302"/>
    </row>
    <row r="29" spans="1:10" ht="47.25" x14ac:dyDescent="0.25">
      <c r="A29" s="301" t="s">
        <v>113</v>
      </c>
      <c r="B29" s="304" t="s">
        <v>506</v>
      </c>
      <c r="C29" s="301" t="s">
        <v>507</v>
      </c>
      <c r="D29" s="302">
        <v>1</v>
      </c>
      <c r="E29" s="302">
        <v>7000</v>
      </c>
      <c r="F29" s="303">
        <f t="shared" si="0"/>
        <v>7000</v>
      </c>
      <c r="G29" s="305">
        <v>270</v>
      </c>
      <c r="H29" s="303"/>
      <c r="I29" s="303"/>
      <c r="J29" s="302"/>
    </row>
    <row r="30" spans="1:10" x14ac:dyDescent="0.25">
      <c r="A30" s="301" t="s">
        <v>115</v>
      </c>
      <c r="B30" s="304" t="s">
        <v>508</v>
      </c>
      <c r="C30" s="301" t="s">
        <v>507</v>
      </c>
      <c r="D30" s="302">
        <v>1</v>
      </c>
      <c r="E30" s="302">
        <v>250</v>
      </c>
      <c r="F30" s="303">
        <f t="shared" si="0"/>
        <v>250</v>
      </c>
      <c r="G30" s="305"/>
      <c r="H30" s="303"/>
      <c r="I30" s="303"/>
      <c r="J30" s="302"/>
    </row>
    <row r="31" spans="1:10" ht="47.25" x14ac:dyDescent="0.25">
      <c r="A31" s="301"/>
      <c r="B31" s="289" t="s">
        <v>509</v>
      </c>
      <c r="C31" s="301"/>
      <c r="D31" s="302"/>
      <c r="E31" s="302"/>
      <c r="F31" s="303">
        <f t="shared" si="0"/>
        <v>0</v>
      </c>
      <c r="G31" s="305"/>
      <c r="H31" s="303"/>
      <c r="I31" s="303"/>
      <c r="J31" s="302"/>
    </row>
    <row r="32" spans="1:10" ht="78.75" x14ac:dyDescent="0.25">
      <c r="A32" s="301" t="s">
        <v>117</v>
      </c>
      <c r="B32" s="304" t="s">
        <v>510</v>
      </c>
      <c r="C32" s="304" t="s">
        <v>511</v>
      </c>
      <c r="D32" s="302">
        <v>1</v>
      </c>
      <c r="E32" s="302">
        <v>13500</v>
      </c>
      <c r="F32" s="303">
        <f t="shared" si="0"/>
        <v>13500</v>
      </c>
      <c r="G32" s="305"/>
      <c r="H32" s="303"/>
      <c r="I32" s="303"/>
      <c r="J32" s="302"/>
    </row>
    <row r="33" spans="1:10" ht="31.5" x14ac:dyDescent="0.25">
      <c r="A33" s="301"/>
      <c r="B33" s="289" t="s">
        <v>512</v>
      </c>
      <c r="C33" s="302"/>
      <c r="D33" s="302"/>
      <c r="E33" s="302"/>
      <c r="F33" s="303">
        <f t="shared" si="0"/>
        <v>0</v>
      </c>
      <c r="G33" s="303"/>
      <c r="H33" s="303"/>
      <c r="I33" s="303"/>
      <c r="J33" s="302"/>
    </row>
    <row r="34" spans="1:10" x14ac:dyDescent="0.25">
      <c r="A34" s="301" t="s">
        <v>119</v>
      </c>
      <c r="B34" s="304" t="s">
        <v>513</v>
      </c>
      <c r="C34" s="302"/>
      <c r="D34" s="302">
        <v>1</v>
      </c>
      <c r="E34" s="302">
        <v>3000</v>
      </c>
      <c r="F34" s="303">
        <f t="shared" si="0"/>
        <v>3000</v>
      </c>
      <c r="G34" s="303"/>
      <c r="H34" s="303"/>
      <c r="I34" s="303"/>
      <c r="J34" s="302"/>
    </row>
    <row r="35" spans="1:10" ht="31.5" x14ac:dyDescent="0.25">
      <c r="A35" s="301"/>
      <c r="B35" s="289" t="s">
        <v>514</v>
      </c>
      <c r="C35" s="302"/>
      <c r="D35" s="302"/>
      <c r="E35" s="302"/>
      <c r="F35" s="303">
        <f t="shared" si="0"/>
        <v>0</v>
      </c>
      <c r="G35" s="303">
        <f>E35*F35</f>
        <v>0</v>
      </c>
      <c r="H35" s="303"/>
      <c r="I35" s="303"/>
      <c r="J35" s="302"/>
    </row>
    <row r="36" spans="1:10" x14ac:dyDescent="0.25">
      <c r="A36" s="301" t="s">
        <v>121</v>
      </c>
      <c r="B36" s="304" t="s">
        <v>515</v>
      </c>
      <c r="C36" s="301" t="s">
        <v>477</v>
      </c>
      <c r="D36" s="302">
        <v>5</v>
      </c>
      <c r="E36" s="302">
        <v>200</v>
      </c>
      <c r="F36" s="303">
        <f t="shared" si="0"/>
        <v>1000</v>
      </c>
      <c r="G36" s="303"/>
      <c r="H36" s="303"/>
      <c r="I36" s="303"/>
      <c r="J36" s="302"/>
    </row>
    <row r="37" spans="1:10" ht="31.5" x14ac:dyDescent="0.25">
      <c r="A37" s="301" t="s">
        <v>516</v>
      </c>
      <c r="B37" s="304" t="s">
        <v>517</v>
      </c>
      <c r="C37" s="301" t="s">
        <v>518</v>
      </c>
      <c r="D37" s="302">
        <v>1</v>
      </c>
      <c r="E37" s="302">
        <v>900</v>
      </c>
      <c r="F37" s="303">
        <f t="shared" si="0"/>
        <v>900</v>
      </c>
      <c r="G37" s="305">
        <v>100</v>
      </c>
      <c r="H37" s="303"/>
      <c r="I37" s="303"/>
      <c r="J37" s="302"/>
    </row>
    <row r="38" spans="1:10" x14ac:dyDescent="0.25">
      <c r="A38" s="302"/>
      <c r="B38" s="1015" t="s">
        <v>40</v>
      </c>
      <c r="C38" s="1016"/>
      <c r="D38" s="1016"/>
      <c r="E38" s="1016"/>
      <c r="F38" s="291">
        <f>SUM(F12:F37)</f>
        <v>54507</v>
      </c>
      <c r="G38" s="291">
        <f>SUM(G11:G37)</f>
        <v>10000</v>
      </c>
      <c r="H38" s="291">
        <f>SUM(H11:H25)</f>
        <v>0</v>
      </c>
      <c r="I38" s="291">
        <f>SUM(I11:I25)</f>
        <v>0</v>
      </c>
      <c r="J38" s="302"/>
    </row>
    <row r="39" spans="1:10" x14ac:dyDescent="0.25">
      <c r="A39" s="1017"/>
      <c r="B39" s="1017"/>
      <c r="C39" s="1017"/>
      <c r="D39" s="1017"/>
      <c r="E39" s="1017"/>
      <c r="F39" s="1017"/>
      <c r="G39" s="1017"/>
      <c r="H39" s="1017"/>
      <c r="I39" s="1017"/>
      <c r="J39" s="1017"/>
    </row>
    <row r="40" spans="1:10" x14ac:dyDescent="0.25">
      <c r="A40" s="1017"/>
      <c r="B40" s="1017"/>
      <c r="C40" s="1017"/>
      <c r="D40" s="1017"/>
      <c r="E40" s="1017"/>
      <c r="F40" s="1017"/>
      <c r="G40" s="1017"/>
      <c r="H40" s="1017"/>
      <c r="I40" s="1017"/>
      <c r="J40" s="1017"/>
    </row>
  </sheetData>
  <mergeCells count="19">
    <mergeCell ref="A2:B2"/>
    <mergeCell ref="C2:E2"/>
    <mergeCell ref="A3:B3"/>
    <mergeCell ref="C3:E3"/>
    <mergeCell ref="A4:B4"/>
    <mergeCell ref="C4:E4"/>
    <mergeCell ref="B38:E38"/>
    <mergeCell ref="A39:J39"/>
    <mergeCell ref="A40:J40"/>
    <mergeCell ref="A5:J5"/>
    <mergeCell ref="A6:J6"/>
    <mergeCell ref="A8:A9"/>
    <mergeCell ref="B8:B9"/>
    <mergeCell ref="C8:C9"/>
    <mergeCell ref="D8:D9"/>
    <mergeCell ref="E8:E9"/>
    <mergeCell ref="F8:F9"/>
    <mergeCell ref="G8:I8"/>
    <mergeCell ref="J8:J9"/>
  </mergeCells>
  <pageMargins left="0.7" right="0.7" top="0.75" bottom="0.75" header="0.3" footer="0.3"/>
  <pageSetup paperSize="9"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K86"/>
  <sheetViews>
    <sheetView workbookViewId="0">
      <selection activeCell="C17" sqref="C17"/>
    </sheetView>
  </sheetViews>
  <sheetFormatPr defaultRowHeight="15.75" x14ac:dyDescent="0.25"/>
  <cols>
    <col min="1" max="1" width="4.5703125" style="1" bestFit="1" customWidth="1"/>
    <col min="2" max="2" width="18" style="1" customWidth="1"/>
    <col min="3" max="3" width="47.5703125" style="1" customWidth="1"/>
    <col min="4" max="4" width="9.85546875" style="1" customWidth="1"/>
    <col min="5" max="5" width="16.140625" style="1" bestFit="1" customWidth="1"/>
    <col min="6" max="6" width="12.5703125" style="1" customWidth="1"/>
    <col min="7" max="7" width="5.5703125" style="1" bestFit="1" customWidth="1"/>
    <col min="8" max="8" width="9" style="1" bestFit="1" customWidth="1"/>
    <col min="9" max="9" width="5.5703125" style="1" bestFit="1" customWidth="1"/>
    <col min="10" max="10" width="41.28515625" style="1" bestFit="1" customWidth="1"/>
    <col min="11" max="16384" width="9.140625" style="1"/>
  </cols>
  <sheetData>
    <row r="1" spans="1:11" x14ac:dyDescent="0.25">
      <c r="J1" s="208" t="s">
        <v>1237</v>
      </c>
      <c r="K1" s="2"/>
    </row>
    <row r="2" spans="1:11" x14ac:dyDescent="0.25">
      <c r="A2" s="801" t="s">
        <v>17</v>
      </c>
      <c r="B2" s="801"/>
      <c r="C2" s="822" t="s">
        <v>386</v>
      </c>
      <c r="D2" s="822"/>
      <c r="E2" s="822"/>
      <c r="F2" s="209"/>
      <c r="G2" s="209"/>
      <c r="H2" s="209"/>
      <c r="I2" s="209"/>
      <c r="J2" s="209"/>
    </row>
    <row r="3" spans="1:11" x14ac:dyDescent="0.25">
      <c r="A3" s="799" t="s">
        <v>19</v>
      </c>
      <c r="B3" s="800"/>
      <c r="C3" s="822" t="s">
        <v>387</v>
      </c>
      <c r="D3" s="822"/>
      <c r="E3" s="822"/>
      <c r="F3" s="209"/>
      <c r="G3" s="209"/>
      <c r="H3" s="209"/>
      <c r="I3" s="209"/>
      <c r="J3" s="205"/>
    </row>
    <row r="4" spans="1:11" x14ac:dyDescent="0.25">
      <c r="A4" s="801" t="s">
        <v>20</v>
      </c>
      <c r="B4" s="801"/>
      <c r="C4" s="823"/>
      <c r="D4" s="823"/>
      <c r="E4" s="823"/>
      <c r="F4" s="209"/>
      <c r="G4" s="209"/>
      <c r="H4" s="209"/>
      <c r="I4" s="209"/>
      <c r="J4" s="209"/>
    </row>
    <row r="5" spans="1:11" x14ac:dyDescent="0.25">
      <c r="A5" s="818" t="s">
        <v>388</v>
      </c>
      <c r="B5" s="818"/>
      <c r="C5" s="818"/>
      <c r="D5" s="818"/>
      <c r="E5" s="818"/>
      <c r="F5" s="818"/>
      <c r="G5" s="818"/>
      <c r="H5" s="818"/>
      <c r="I5" s="818"/>
      <c r="J5" s="818"/>
    </row>
    <row r="6" spans="1:11" x14ac:dyDescent="0.25">
      <c r="A6" s="805" t="s">
        <v>22</v>
      </c>
      <c r="B6" s="805"/>
      <c r="C6" s="805"/>
      <c r="D6" s="805"/>
      <c r="E6" s="805"/>
      <c r="F6" s="805"/>
      <c r="G6" s="805"/>
      <c r="H6" s="805"/>
      <c r="I6" s="805"/>
      <c r="J6" s="805"/>
    </row>
    <row r="7" spans="1:11" x14ac:dyDescent="0.25">
      <c r="A7" s="3"/>
      <c r="B7" s="3"/>
      <c r="C7" s="3"/>
      <c r="D7" s="3"/>
      <c r="E7" s="3"/>
      <c r="F7" s="3"/>
      <c r="G7" s="3"/>
      <c r="H7" s="3"/>
      <c r="I7" s="3"/>
      <c r="J7" s="4" t="s">
        <v>13</v>
      </c>
      <c r="K7" s="2"/>
    </row>
    <row r="8" spans="1:11" s="5" customFormat="1" x14ac:dyDescent="0.25">
      <c r="A8" s="806" t="s">
        <v>23</v>
      </c>
      <c r="B8" s="806" t="s">
        <v>24</v>
      </c>
      <c r="C8" s="806" t="s">
        <v>25</v>
      </c>
      <c r="D8" s="806" t="s">
        <v>26</v>
      </c>
      <c r="E8" s="806" t="s">
        <v>27</v>
      </c>
      <c r="F8" s="806" t="s">
        <v>28</v>
      </c>
      <c r="G8" s="808" t="s">
        <v>29</v>
      </c>
      <c r="H8" s="809"/>
      <c r="I8" s="810"/>
      <c r="J8" s="806" t="s">
        <v>30</v>
      </c>
    </row>
    <row r="9" spans="1:11" s="5" customFormat="1" x14ac:dyDescent="0.25">
      <c r="A9" s="807"/>
      <c r="B9" s="807"/>
      <c r="C9" s="807"/>
      <c r="D9" s="807"/>
      <c r="E9" s="807"/>
      <c r="F9" s="807"/>
      <c r="G9" s="6">
        <v>2017</v>
      </c>
      <c r="H9" s="6">
        <v>2018</v>
      </c>
      <c r="I9" s="6">
        <v>2019</v>
      </c>
      <c r="J9" s="807"/>
    </row>
    <row r="10" spans="1:11" s="13" customFormat="1" x14ac:dyDescent="0.25">
      <c r="A10" s="17">
        <v>1</v>
      </c>
      <c r="B10" s="25">
        <v>2</v>
      </c>
      <c r="C10" s="25">
        <v>3</v>
      </c>
      <c r="D10" s="17">
        <v>4</v>
      </c>
      <c r="E10" s="25">
        <v>5</v>
      </c>
      <c r="F10" s="147" t="s">
        <v>31</v>
      </c>
      <c r="G10" s="147">
        <v>7</v>
      </c>
      <c r="H10" s="147">
        <v>8</v>
      </c>
      <c r="I10" s="147">
        <v>9</v>
      </c>
      <c r="J10" s="25">
        <v>10</v>
      </c>
    </row>
    <row r="11" spans="1:11" x14ac:dyDescent="0.25">
      <c r="A11" s="124" t="s">
        <v>32</v>
      </c>
      <c r="B11" s="58" t="s">
        <v>389</v>
      </c>
      <c r="C11" s="125" t="str">
        <f>[2]Lapa1!B4</f>
        <v>Ūdens sūknis  1,1kw + 3 taisnās sprauslas</v>
      </c>
      <c r="D11" s="127">
        <f>[2]Lapa1!C4</f>
        <v>52</v>
      </c>
      <c r="E11" s="127"/>
      <c r="F11" s="1037">
        <v>17332</v>
      </c>
      <c r="G11" s="142"/>
      <c r="H11" s="1037">
        <v>2763</v>
      </c>
      <c r="I11" s="142"/>
      <c r="J11" s="206"/>
    </row>
    <row r="12" spans="1:11" x14ac:dyDescent="0.25">
      <c r="A12" s="124"/>
      <c r="B12" s="125"/>
      <c r="C12" s="125" t="str">
        <f>[2]Lapa1!B5</f>
        <v>Ūdens sūknis  1,1kw + rotējošās sprauslas</v>
      </c>
      <c r="D12" s="127">
        <f>[2]Lapa1!C5</f>
        <v>6</v>
      </c>
      <c r="E12" s="127"/>
      <c r="F12" s="1038"/>
      <c r="G12" s="142"/>
      <c r="H12" s="1038"/>
      <c r="I12" s="142"/>
      <c r="J12" s="206"/>
    </row>
    <row r="13" spans="1:11" x14ac:dyDescent="0.25">
      <c r="A13" s="124"/>
      <c r="B13" s="125"/>
      <c r="C13" s="125" t="str">
        <f>[2]Lapa1!B6</f>
        <v>Ūdens sūknis  1,1kw + salūta tipa sprausla</v>
      </c>
      <c r="D13" s="127">
        <f>[2]Lapa1!C6</f>
        <v>6</v>
      </c>
      <c r="E13" s="127"/>
      <c r="F13" s="1038"/>
      <c r="G13" s="142"/>
      <c r="H13" s="1038"/>
      <c r="I13" s="142"/>
      <c r="J13" s="206"/>
    </row>
    <row r="14" spans="1:11" x14ac:dyDescent="0.25">
      <c r="A14" s="124"/>
      <c r="B14" s="125"/>
      <c r="C14" s="125" t="str">
        <f>[2]Lapa1!B7</f>
        <v>Ūdens sūknis  1,1kw + aerētā sprausla</v>
      </c>
      <c r="D14" s="127">
        <f>[2]Lapa1!C7</f>
        <v>4</v>
      </c>
      <c r="E14" s="127"/>
      <c r="F14" s="1038"/>
      <c r="G14" s="142"/>
      <c r="H14" s="1038"/>
      <c r="I14" s="142"/>
      <c r="J14" s="206"/>
    </row>
    <row r="15" spans="1:11" x14ac:dyDescent="0.25">
      <c r="A15" s="124"/>
      <c r="B15" s="125"/>
      <c r="C15" s="125" t="str">
        <f>[2]Lapa1!B8</f>
        <v>Ūdens sūknis  4,1 kw</v>
      </c>
      <c r="D15" s="127">
        <f>[2]Lapa1!C8</f>
        <v>2</v>
      </c>
      <c r="E15" s="127"/>
      <c r="F15" s="1038"/>
      <c r="G15" s="142"/>
      <c r="H15" s="1038"/>
      <c r="I15" s="142"/>
      <c r="J15" s="206"/>
    </row>
    <row r="16" spans="1:11" x14ac:dyDescent="0.25">
      <c r="A16" s="124"/>
      <c r="B16" s="125"/>
      <c r="C16" s="125" t="str">
        <f>[2]Lapa1!B9</f>
        <v xml:space="preserve">Ūdens sūknis  45 kw </v>
      </c>
      <c r="D16" s="127">
        <f>[2]Lapa1!C9</f>
        <v>2</v>
      </c>
      <c r="E16" s="127"/>
      <c r="F16" s="1038"/>
      <c r="G16" s="142"/>
      <c r="H16" s="1038"/>
      <c r="I16" s="142"/>
      <c r="J16" s="206"/>
    </row>
    <row r="17" spans="1:10" x14ac:dyDescent="0.25">
      <c r="A17" s="124"/>
      <c r="B17" s="125"/>
      <c r="C17" s="125" t="str">
        <f>[2]Lapa1!B10</f>
        <v xml:space="preserve">8 Kustīgo sprauslu grupa </v>
      </c>
      <c r="D17" s="127">
        <f>[2]Lapa1!C10</f>
        <v>2</v>
      </c>
      <c r="E17" s="127"/>
      <c r="F17" s="1038"/>
      <c r="G17" s="142"/>
      <c r="H17" s="1038"/>
      <c r="I17" s="142"/>
      <c r="J17" s="206"/>
    </row>
    <row r="18" spans="1:10" x14ac:dyDescent="0.25">
      <c r="A18" s="124"/>
      <c r="B18" s="125"/>
      <c r="C18" s="125" t="str">
        <f>[2]Lapa1!B11</f>
        <v>Stiprināšanas saietes ar 200kg spēka noturību</v>
      </c>
      <c r="D18" s="127">
        <f>[2]Lapa1!C11</f>
        <v>92</v>
      </c>
      <c r="E18" s="127"/>
      <c r="F18" s="1038"/>
      <c r="G18" s="142"/>
      <c r="H18" s="1038"/>
      <c r="I18" s="142"/>
      <c r="J18" s="206"/>
    </row>
    <row r="19" spans="1:10" x14ac:dyDescent="0.25">
      <c r="A19" s="124"/>
      <c r="B19" s="125"/>
      <c r="C19" s="125" t="str">
        <f>[2]Lapa1!B12</f>
        <v xml:space="preserve">Ātras darbības aero sprauslas ar maksimālo strūklas augstumu virs 20m </v>
      </c>
      <c r="D19" s="127">
        <f>[2]Lapa1!C12</f>
        <v>24</v>
      </c>
      <c r="E19" s="127"/>
      <c r="F19" s="1038"/>
      <c r="G19" s="142"/>
      <c r="H19" s="1038"/>
      <c r="I19" s="142"/>
      <c r="J19" s="206"/>
    </row>
    <row r="20" spans="1:10" x14ac:dyDescent="0.25">
      <c r="A20" s="124"/>
      <c r="B20" s="125"/>
      <c r="C20" s="125" t="str">
        <f>[2]Lapa1!B13</f>
        <v>Ūdens sprausla ar maksimālo augstumu līdz 40 m</v>
      </c>
      <c r="D20" s="127">
        <f>[2]Lapa1!C13</f>
        <v>1</v>
      </c>
      <c r="E20" s="127"/>
      <c r="F20" s="1038"/>
      <c r="G20" s="142"/>
      <c r="H20" s="1038"/>
      <c r="I20" s="142"/>
      <c r="J20" s="206"/>
    </row>
    <row r="21" spans="1:10" x14ac:dyDescent="0.25">
      <c r="A21" s="124"/>
      <c r="B21" s="125"/>
      <c r="C21" s="125" t="str">
        <f>[2]Lapa1!B14</f>
        <v>Ūdens ekrāns- vēdeklis. Platums 40 m augstums 20 m</v>
      </c>
      <c r="D21" s="127">
        <f>[2]Lapa1!C14</f>
        <v>1</v>
      </c>
      <c r="E21" s="127"/>
      <c r="F21" s="1038"/>
      <c r="G21" s="142"/>
      <c r="H21" s="1038"/>
      <c r="I21" s="142"/>
      <c r="J21" s="206"/>
    </row>
    <row r="22" spans="1:10" x14ac:dyDescent="0.25">
      <c r="A22" s="124"/>
      <c r="B22" s="125"/>
      <c r="C22" s="125" t="str">
        <f>[2]Lapa1!B15</f>
        <v xml:space="preserve">Ūdens LED prožektori  RGBW 156w </v>
      </c>
      <c r="D22" s="127">
        <f>[2]Lapa1!C15</f>
        <v>60</v>
      </c>
      <c r="E22" s="127"/>
      <c r="F22" s="1038"/>
      <c r="G22" s="142"/>
      <c r="H22" s="1038"/>
      <c r="I22" s="142"/>
      <c r="J22" s="206"/>
    </row>
    <row r="23" spans="1:10" x14ac:dyDescent="0.25">
      <c r="A23" s="124"/>
      <c r="B23" s="125"/>
      <c r="C23" s="125" t="str">
        <f>[2]Lapa1!B16</f>
        <v>Frekvenču invertors  45 kw</v>
      </c>
      <c r="D23" s="127">
        <f>[2]Lapa1!C16</f>
        <v>2</v>
      </c>
      <c r="E23" s="127"/>
      <c r="F23" s="1038"/>
      <c r="G23" s="142"/>
      <c r="H23" s="1038"/>
      <c r="I23" s="142"/>
      <c r="J23" s="206"/>
    </row>
    <row r="24" spans="1:10" x14ac:dyDescent="0.25">
      <c r="A24" s="124"/>
      <c r="B24" s="125"/>
      <c r="C24" s="125" t="str">
        <f>[2]Lapa1!B17</f>
        <v>Frekvenču invertors  1,5kw</v>
      </c>
      <c r="D24" s="127">
        <f>[2]Lapa1!C17</f>
        <v>72</v>
      </c>
      <c r="E24" s="127"/>
      <c r="F24" s="1038"/>
      <c r="G24" s="142"/>
      <c r="H24" s="1038"/>
      <c r="I24" s="142"/>
      <c r="J24" s="206"/>
    </row>
    <row r="25" spans="1:10" x14ac:dyDescent="0.25">
      <c r="A25" s="124"/>
      <c r="B25" s="125"/>
      <c r="C25" s="125" t="str">
        <f>[2]Lapa1!B18</f>
        <v>Frekvenču invertors  4,5 kw</v>
      </c>
      <c r="D25" s="127">
        <f>[2]Lapa1!C18</f>
        <v>2</v>
      </c>
      <c r="E25" s="127"/>
      <c r="F25" s="1038"/>
      <c r="G25" s="142"/>
      <c r="H25" s="1038"/>
      <c r="I25" s="142"/>
      <c r="J25" s="206"/>
    </row>
    <row r="26" spans="1:10" x14ac:dyDescent="0.25">
      <c r="A26" s="124"/>
      <c r="B26" s="125"/>
      <c r="C26" s="125" t="str">
        <f>[2]Lapa1!B19</f>
        <v>DMX Demultiplexer  ME72</v>
      </c>
      <c r="D26" s="127">
        <f>[2]Lapa1!C19</f>
        <v>4</v>
      </c>
      <c r="E26" s="127"/>
      <c r="F26" s="1038"/>
      <c r="G26" s="142"/>
      <c r="H26" s="1038"/>
      <c r="I26" s="142"/>
      <c r="J26" s="206"/>
    </row>
    <row r="27" spans="1:10" x14ac:dyDescent="0.25">
      <c r="A27" s="124"/>
      <c r="B27" s="125"/>
      <c r="C27" s="125" t="str">
        <f>[2]Lapa1!B20</f>
        <v>DMX 512 spliters ar 8 DMX izejām</v>
      </c>
      <c r="D27" s="127">
        <f>[2]Lapa1!C20</f>
        <v>8</v>
      </c>
      <c r="E27" s="127"/>
      <c r="F27" s="1038"/>
      <c r="G27" s="142"/>
      <c r="H27" s="1038"/>
      <c r="I27" s="142"/>
      <c r="J27" s="206"/>
    </row>
    <row r="28" spans="1:10" x14ac:dyDescent="0.25">
      <c r="A28" s="124"/>
      <c r="B28" s="125"/>
      <c r="C28" s="125" t="str">
        <f>[2]Lapa1!B21</f>
        <v xml:space="preserve">Gaisa rezervuārs 100 l </v>
      </c>
      <c r="D28" s="127">
        <f>[2]Lapa1!C21</f>
        <v>2</v>
      </c>
      <c r="E28" s="127"/>
      <c r="F28" s="1038"/>
      <c r="G28" s="142"/>
      <c r="H28" s="1038"/>
      <c r="I28" s="142"/>
      <c r="J28" s="206"/>
    </row>
    <row r="29" spans="1:10" x14ac:dyDescent="0.25">
      <c r="A29" s="124"/>
      <c r="B29" s="125"/>
      <c r="C29" s="125" t="str">
        <f>[2]Lapa1!B22</f>
        <v>Kompresors  2.4 kw 11 bar</v>
      </c>
      <c r="D29" s="127">
        <f>[2]Lapa1!C22</f>
        <v>2</v>
      </c>
      <c r="E29" s="127"/>
      <c r="F29" s="1038"/>
      <c r="G29" s="142"/>
      <c r="H29" s="1038"/>
      <c r="I29" s="142"/>
      <c r="J29" s="206"/>
    </row>
    <row r="30" spans="1:10" x14ac:dyDescent="0.25">
      <c r="A30" s="124"/>
      <c r="B30" s="125"/>
      <c r="C30" s="125" t="str">
        <f>[2]Lapa1!B23</f>
        <v>Peldoša pontonu konstrukcija 40 x 20 m ar 4000kg kravnesību</v>
      </c>
      <c r="D30" s="127">
        <f>[2]Lapa1!C23</f>
        <v>1</v>
      </c>
      <c r="E30" s="127"/>
      <c r="F30" s="1038"/>
      <c r="G30" s="142"/>
      <c r="H30" s="1038"/>
      <c r="I30" s="142"/>
      <c r="J30" s="206"/>
    </row>
    <row r="31" spans="1:10" x14ac:dyDescent="0.25">
      <c r="A31" s="124"/>
      <c r="B31" s="125"/>
      <c r="C31" s="125" t="str">
        <f>[2]Lapa1!B24</f>
        <v>Strūklaku Vadības pults ar Artnet un DMX 6 univeršu izeju</v>
      </c>
      <c r="D31" s="127">
        <f>[2]Lapa1!C24</f>
        <v>1</v>
      </c>
      <c r="E31" s="127"/>
      <c r="F31" s="1038"/>
      <c r="G31" s="142"/>
      <c r="H31" s="1038"/>
      <c r="I31" s="142"/>
      <c r="J31" s="206"/>
    </row>
    <row r="32" spans="1:10" x14ac:dyDescent="0.25">
      <c r="A32" s="124"/>
      <c r="B32" s="125"/>
      <c r="C32" s="125" t="str">
        <f>[2]Lapa1!B25</f>
        <v>Lāzers 1 w rgbw</v>
      </c>
      <c r="D32" s="127">
        <f>[2]Lapa1!C25</f>
        <v>2</v>
      </c>
      <c r="E32" s="127"/>
      <c r="F32" s="1038"/>
      <c r="G32" s="142"/>
      <c r="H32" s="1038"/>
      <c r="I32" s="142"/>
      <c r="J32" s="206"/>
    </row>
    <row r="33" spans="1:10" x14ac:dyDescent="0.25">
      <c r="A33" s="124"/>
      <c r="B33" s="125"/>
      <c r="C33" s="125" t="str">
        <f>[2]Lapa1!B26</f>
        <v>Lāzers 7.5w rgbw</v>
      </c>
      <c r="D33" s="127">
        <f>[2]Lapa1!C26</f>
        <v>1</v>
      </c>
      <c r="E33" s="127"/>
      <c r="F33" s="1038"/>
      <c r="G33" s="142"/>
      <c r="H33" s="1038"/>
      <c r="I33" s="142"/>
      <c r="J33" s="206"/>
    </row>
    <row r="34" spans="1:10" x14ac:dyDescent="0.25">
      <c r="A34" s="124"/>
      <c r="B34" s="125"/>
      <c r="C34" s="125" t="str">
        <f>[2]Lapa1!B27</f>
        <v>Projektors 15 000 lum</v>
      </c>
      <c r="D34" s="127">
        <f>[2]Lapa1!C27</f>
        <v>1</v>
      </c>
      <c r="E34" s="127"/>
      <c r="F34" s="1038"/>
      <c r="G34" s="142"/>
      <c r="H34" s="1038"/>
      <c r="I34" s="142"/>
      <c r="J34" s="206"/>
    </row>
    <row r="35" spans="1:10" x14ac:dyDescent="0.25">
      <c r="A35" s="124"/>
      <c r="B35" s="125"/>
      <c r="C35" s="125" t="str">
        <f>[2]Lapa1!B28</f>
        <v>Lāzeru Vadības programmatūra ar ILDA atbalstu</v>
      </c>
      <c r="D35" s="127">
        <f>[2]Lapa1!C28</f>
        <v>1</v>
      </c>
      <c r="E35" s="127"/>
      <c r="F35" s="1038"/>
      <c r="G35" s="142"/>
      <c r="H35" s="1038"/>
      <c r="I35" s="142"/>
      <c r="J35" s="206"/>
    </row>
    <row r="36" spans="1:10" x14ac:dyDescent="0.25">
      <c r="A36" s="124"/>
      <c r="B36" s="125"/>
      <c r="C36" s="125" t="str">
        <f>[2]Lapa1!B29</f>
        <v>Vadības datoru programmatūra ar skaņas un strūklaku sinhronizēšanas iespēju</v>
      </c>
      <c r="D36" s="127">
        <f>[2]Lapa1!C29</f>
        <v>1</v>
      </c>
      <c r="E36" s="127"/>
      <c r="F36" s="1038"/>
      <c r="G36" s="142"/>
      <c r="H36" s="1038"/>
      <c r="I36" s="142"/>
      <c r="J36" s="206"/>
    </row>
    <row r="37" spans="1:10" x14ac:dyDescent="0.25">
      <c r="A37" s="124"/>
      <c r="B37" s="125"/>
      <c r="C37" s="125" t="str">
        <f>[2]Lapa1!B30</f>
        <v>Vadības datoru programmatūra ar Video sinhronizēšanas iespēju</v>
      </c>
      <c r="D37" s="127">
        <f>[2]Lapa1!C30</f>
        <v>1</v>
      </c>
      <c r="E37" s="127"/>
      <c r="F37" s="1038"/>
      <c r="G37" s="142"/>
      <c r="H37" s="1038"/>
      <c r="I37" s="142"/>
      <c r="J37" s="206"/>
    </row>
    <row r="38" spans="1:10" x14ac:dyDescent="0.25">
      <c r="A38" s="124"/>
      <c r="B38" s="125"/>
      <c r="C38" s="125" t="str">
        <f>[2]Lapa1!B31</f>
        <v xml:space="preserve">Vadības dators </v>
      </c>
      <c r="D38" s="127">
        <f>[2]Lapa1!C31</f>
        <v>3</v>
      </c>
      <c r="E38" s="127"/>
      <c r="F38" s="1038"/>
      <c r="G38" s="142"/>
      <c r="H38" s="1038"/>
      <c r="I38" s="142"/>
      <c r="J38" s="206"/>
    </row>
    <row r="39" spans="1:10" x14ac:dyDescent="0.25">
      <c r="A39" s="124"/>
      <c r="B39" s="125"/>
      <c r="C39" s="125" t="str">
        <f>[2]Lapa1!B32</f>
        <v>LCD 21 collu ekrāns</v>
      </c>
      <c r="D39" s="127">
        <f>[2]Lapa1!C32</f>
        <v>2</v>
      </c>
      <c r="E39" s="127"/>
      <c r="F39" s="1038"/>
      <c r="G39" s="142"/>
      <c r="H39" s="1038"/>
      <c r="I39" s="142"/>
      <c r="J39" s="206"/>
    </row>
    <row r="40" spans="1:10" x14ac:dyDescent="0.25">
      <c r="A40" s="124"/>
      <c r="B40" s="125"/>
      <c r="C40" s="125" t="str">
        <f>[2]Lapa1!B33</f>
        <v>Elektrības sadale 63A uz 6x 32A</v>
      </c>
      <c r="D40" s="127">
        <f>[2]Lapa1!C33</f>
        <v>4</v>
      </c>
      <c r="E40" s="127"/>
      <c r="F40" s="1038"/>
      <c r="G40" s="142"/>
      <c r="H40" s="1038"/>
      <c r="I40" s="142"/>
      <c r="J40" s="206"/>
    </row>
    <row r="41" spans="1:10" x14ac:dyDescent="0.25">
      <c r="A41" s="124"/>
      <c r="B41" s="125"/>
      <c r="C41" s="125" t="str">
        <f>[2]Lapa1!B34</f>
        <v>Komutācijas vadi XLR, ILDA, VGA, LAN</v>
      </c>
      <c r="D41" s="127">
        <f>[2]Lapa1!C34</f>
        <v>94</v>
      </c>
      <c r="E41" s="127"/>
      <c r="F41" s="1038"/>
      <c r="G41" s="142"/>
      <c r="H41" s="1038"/>
      <c r="I41" s="142"/>
      <c r="J41" s="206"/>
    </row>
    <row r="42" spans="1:10" x14ac:dyDescent="0.25">
      <c r="A42" s="124"/>
      <c r="B42" s="125"/>
      <c r="C42" s="125" t="str">
        <f>[2]Lapa1!B35</f>
        <v xml:space="preserve">Strāvas pārveidotāji  220v uz 24 v </v>
      </c>
      <c r="D42" s="127">
        <f>[2]Lapa1!C35</f>
        <v>72</v>
      </c>
      <c r="E42" s="127"/>
      <c r="F42" s="1038"/>
      <c r="G42" s="142"/>
      <c r="H42" s="1038"/>
      <c r="I42" s="142"/>
      <c r="J42" s="206"/>
    </row>
    <row r="43" spans="1:10" x14ac:dyDescent="0.25">
      <c r="A43" s="124"/>
      <c r="B43" s="125"/>
      <c r="C43" s="125" t="str">
        <f>[2]Lapa1!B36</f>
        <v>Ūdens sūknis  1,1kw + salūta tipa sprausla</v>
      </c>
      <c r="D43" s="127">
        <f>[2]Lapa1!C36</f>
        <v>6</v>
      </c>
      <c r="E43" s="127"/>
      <c r="F43" s="1038"/>
      <c r="G43" s="142"/>
      <c r="H43" s="1038"/>
      <c r="I43" s="142"/>
      <c r="J43" s="206"/>
    </row>
    <row r="44" spans="1:10" x14ac:dyDescent="0.25">
      <c r="A44" s="124"/>
      <c r="B44" s="125"/>
      <c r="C44" s="125" t="str">
        <f>[2]Lapa1!B37</f>
        <v>Ūdens sūknis  1,1kw + aerētā sprausla</v>
      </c>
      <c r="D44" s="127">
        <f>[2]Lapa1!C37</f>
        <v>4</v>
      </c>
      <c r="E44" s="127"/>
      <c r="F44" s="1038"/>
      <c r="G44" s="142"/>
      <c r="H44" s="1038"/>
      <c r="I44" s="142"/>
      <c r="J44" s="206"/>
    </row>
    <row r="45" spans="1:10" x14ac:dyDescent="0.25">
      <c r="A45" s="124"/>
      <c r="B45" s="125"/>
      <c r="C45" s="125" t="str">
        <f>[2]Lapa1!B38</f>
        <v>Ūdens sūknis  4,1 kw</v>
      </c>
      <c r="D45" s="127">
        <f>[2]Lapa1!C38</f>
        <v>2</v>
      </c>
      <c r="E45" s="127"/>
      <c r="F45" s="1038"/>
      <c r="G45" s="142"/>
      <c r="H45" s="1038"/>
      <c r="I45" s="142"/>
      <c r="J45" s="206"/>
    </row>
    <row r="46" spans="1:10" x14ac:dyDescent="0.25">
      <c r="A46" s="124"/>
      <c r="B46" s="125"/>
      <c r="C46" s="125" t="str">
        <f>[2]Lapa1!B39</f>
        <v xml:space="preserve">Ūdens sūknis  45 kw </v>
      </c>
      <c r="D46" s="127">
        <f>[2]Lapa1!C39</f>
        <v>2</v>
      </c>
      <c r="E46" s="127"/>
      <c r="F46" s="1038"/>
      <c r="G46" s="142"/>
      <c r="H46" s="1038"/>
      <c r="I46" s="142"/>
      <c r="J46" s="206"/>
    </row>
    <row r="47" spans="1:10" x14ac:dyDescent="0.25">
      <c r="A47" s="124"/>
      <c r="B47" s="125"/>
      <c r="C47" s="125" t="str">
        <f>[2]Lapa1!B40</f>
        <v xml:space="preserve">8 Kustīgo sprauslu grupa </v>
      </c>
      <c r="D47" s="127">
        <f>[2]Lapa1!C40</f>
        <v>2</v>
      </c>
      <c r="E47" s="127"/>
      <c r="F47" s="1038"/>
      <c r="G47" s="142"/>
      <c r="H47" s="1038"/>
      <c r="I47" s="142"/>
      <c r="J47" s="206"/>
    </row>
    <row r="48" spans="1:10" x14ac:dyDescent="0.25">
      <c r="A48" s="124"/>
      <c r="B48" s="125"/>
      <c r="C48" s="125" t="str">
        <f>[2]Lapa1!B41</f>
        <v>Stiprināšanas saietes ar 200kg spēka noturību</v>
      </c>
      <c r="D48" s="127">
        <f>[2]Lapa1!C41</f>
        <v>92</v>
      </c>
      <c r="E48" s="127"/>
      <c r="F48" s="1038"/>
      <c r="G48" s="142"/>
      <c r="H48" s="1038"/>
      <c r="I48" s="142"/>
      <c r="J48" s="206"/>
    </row>
    <row r="49" spans="1:10" x14ac:dyDescent="0.25">
      <c r="A49" s="124"/>
      <c r="B49" s="125"/>
      <c r="C49" s="125" t="str">
        <f>[2]Lapa1!B42</f>
        <v xml:space="preserve">Ātras darbības aero sprauslas ar maksimālo strūklas augstumu virs 20m </v>
      </c>
      <c r="D49" s="127">
        <f>[2]Lapa1!C42</f>
        <v>24</v>
      </c>
      <c r="E49" s="127"/>
      <c r="F49" s="1038"/>
      <c r="G49" s="142"/>
      <c r="H49" s="1038"/>
      <c r="I49" s="142"/>
      <c r="J49" s="206"/>
    </row>
    <row r="50" spans="1:10" x14ac:dyDescent="0.25">
      <c r="A50" s="124"/>
      <c r="B50" s="125"/>
      <c r="C50" s="125" t="str">
        <f>[2]Lapa1!B43</f>
        <v>Ūdens sprausla ar maksimālo augstumu līdz 40 m</v>
      </c>
      <c r="D50" s="127">
        <f>[2]Lapa1!C43</f>
        <v>1</v>
      </c>
      <c r="E50" s="127"/>
      <c r="F50" s="1038"/>
      <c r="G50" s="142"/>
      <c r="H50" s="1038"/>
      <c r="I50" s="142"/>
      <c r="J50" s="206"/>
    </row>
    <row r="51" spans="1:10" x14ac:dyDescent="0.25">
      <c r="A51" s="124"/>
      <c r="B51" s="125"/>
      <c r="C51" s="125" t="str">
        <f>[2]Lapa1!B44</f>
        <v>Ūdens ekrāns- vēdeklis. Platums 40 m augstums 20 m</v>
      </c>
      <c r="D51" s="127">
        <f>[2]Lapa1!C44</f>
        <v>1</v>
      </c>
      <c r="E51" s="127"/>
      <c r="F51" s="1038"/>
      <c r="G51" s="142"/>
      <c r="H51" s="1038"/>
      <c r="I51" s="142"/>
      <c r="J51" s="206"/>
    </row>
    <row r="52" spans="1:10" x14ac:dyDescent="0.25">
      <c r="A52" s="124"/>
      <c r="B52" s="125"/>
      <c r="C52" s="125" t="str">
        <f>[2]Lapa1!B45</f>
        <v xml:space="preserve">Ūdens LED prožektori  RGBW 156w </v>
      </c>
      <c r="D52" s="127">
        <f>[2]Lapa1!C45</f>
        <v>60</v>
      </c>
      <c r="E52" s="127"/>
      <c r="F52" s="1038"/>
      <c r="G52" s="142"/>
      <c r="H52" s="1038"/>
      <c r="I52" s="142"/>
      <c r="J52" s="206"/>
    </row>
    <row r="53" spans="1:10" x14ac:dyDescent="0.25">
      <c r="A53" s="124"/>
      <c r="B53" s="125"/>
      <c r="C53" s="125" t="str">
        <f>[2]Lapa1!B46</f>
        <v>Frekvenču invertors  45 kw</v>
      </c>
      <c r="D53" s="127">
        <f>[2]Lapa1!C46</f>
        <v>2</v>
      </c>
      <c r="E53" s="127"/>
      <c r="F53" s="1038"/>
      <c r="G53" s="142"/>
      <c r="H53" s="1038"/>
      <c r="I53" s="142"/>
      <c r="J53" s="206"/>
    </row>
    <row r="54" spans="1:10" x14ac:dyDescent="0.25">
      <c r="A54" s="124"/>
      <c r="B54" s="125"/>
      <c r="C54" s="125" t="str">
        <f>[2]Lapa1!B47</f>
        <v>Frekvenču invertors  1,5kw</v>
      </c>
      <c r="D54" s="127">
        <f>[2]Lapa1!C47</f>
        <v>72</v>
      </c>
      <c r="E54" s="127"/>
      <c r="F54" s="1038"/>
      <c r="G54" s="142"/>
      <c r="H54" s="1038"/>
      <c r="I54" s="142"/>
      <c r="J54" s="206"/>
    </row>
    <row r="55" spans="1:10" x14ac:dyDescent="0.25">
      <c r="A55" s="124"/>
      <c r="B55" s="125"/>
      <c r="C55" s="125" t="str">
        <f>[2]Lapa1!B48</f>
        <v>Frekvenču invertors  4,5 kw</v>
      </c>
      <c r="D55" s="127">
        <f>[2]Lapa1!C48</f>
        <v>2</v>
      </c>
      <c r="E55" s="127"/>
      <c r="F55" s="1038"/>
      <c r="G55" s="142"/>
      <c r="H55" s="1038"/>
      <c r="I55" s="142"/>
      <c r="J55" s="206"/>
    </row>
    <row r="56" spans="1:10" x14ac:dyDescent="0.25">
      <c r="A56" s="124"/>
      <c r="B56" s="125"/>
      <c r="C56" s="125" t="str">
        <f>[2]Lapa1!B49</f>
        <v>DMX Demultiplexer  ME72</v>
      </c>
      <c r="D56" s="127">
        <f>[2]Lapa1!C49</f>
        <v>4</v>
      </c>
      <c r="E56" s="127"/>
      <c r="F56" s="1038"/>
      <c r="G56" s="142"/>
      <c r="H56" s="1038"/>
      <c r="I56" s="142"/>
      <c r="J56" s="206"/>
    </row>
    <row r="57" spans="1:10" x14ac:dyDescent="0.25">
      <c r="A57" s="124"/>
      <c r="B57" s="125"/>
      <c r="C57" s="125" t="str">
        <f>[2]Lapa1!B50</f>
        <v>DMX 512 spliters ar 8 DMX izejām</v>
      </c>
      <c r="D57" s="127">
        <f>[2]Lapa1!C50</f>
        <v>8</v>
      </c>
      <c r="E57" s="127"/>
      <c r="F57" s="1038"/>
      <c r="G57" s="142"/>
      <c r="H57" s="1038"/>
      <c r="I57" s="142"/>
      <c r="J57" s="206"/>
    </row>
    <row r="58" spans="1:10" x14ac:dyDescent="0.25">
      <c r="A58" s="124"/>
      <c r="B58" s="125"/>
      <c r="C58" s="125" t="str">
        <f>[2]Lapa1!B51</f>
        <v xml:space="preserve">Gaisa rezervuārs 100 l </v>
      </c>
      <c r="D58" s="127">
        <f>[2]Lapa1!C51</f>
        <v>2</v>
      </c>
      <c r="E58" s="127"/>
      <c r="F58" s="1038"/>
      <c r="G58" s="142"/>
      <c r="H58" s="1038"/>
      <c r="I58" s="142"/>
      <c r="J58" s="206"/>
    </row>
    <row r="59" spans="1:10" x14ac:dyDescent="0.25">
      <c r="A59" s="124"/>
      <c r="B59" s="125"/>
      <c r="C59" s="125" t="str">
        <f>[2]Lapa1!B52</f>
        <v>Kompresors  2.4 kw 11 bar</v>
      </c>
      <c r="D59" s="127">
        <f>[2]Lapa1!C52</f>
        <v>2</v>
      </c>
      <c r="E59" s="127"/>
      <c r="F59" s="1038"/>
      <c r="G59" s="142"/>
      <c r="H59" s="1038"/>
      <c r="I59" s="142"/>
      <c r="J59" s="206"/>
    </row>
    <row r="60" spans="1:10" x14ac:dyDescent="0.25">
      <c r="A60" s="124"/>
      <c r="B60" s="125"/>
      <c r="C60" s="125" t="str">
        <f>[2]Lapa1!B53</f>
        <v>Peldoša pontonu konstrukcija 40 x 20 m ar 4000kg kravnesību</v>
      </c>
      <c r="D60" s="127">
        <f>[2]Lapa1!C53</f>
        <v>1</v>
      </c>
      <c r="E60" s="127"/>
      <c r="F60" s="1038"/>
      <c r="G60" s="142"/>
      <c r="H60" s="1038"/>
      <c r="I60" s="142"/>
      <c r="J60" s="206"/>
    </row>
    <row r="61" spans="1:10" x14ac:dyDescent="0.25">
      <c r="A61" s="124"/>
      <c r="B61" s="125"/>
      <c r="C61" s="125" t="str">
        <f>[2]Lapa1!B54</f>
        <v>Strūklaku Vadības pults ar Artnet un DMX 6 univeršu izeju</v>
      </c>
      <c r="D61" s="127">
        <f>[2]Lapa1!C54</f>
        <v>1</v>
      </c>
      <c r="E61" s="127"/>
      <c r="F61" s="1038"/>
      <c r="G61" s="142"/>
      <c r="H61" s="1038"/>
      <c r="I61" s="142"/>
      <c r="J61" s="206"/>
    </row>
    <row r="62" spans="1:10" x14ac:dyDescent="0.25">
      <c r="A62" s="124"/>
      <c r="B62" s="125"/>
      <c r="C62" s="125" t="str">
        <f>[2]Lapa1!B55</f>
        <v>Lāzers 1 w rgbw</v>
      </c>
      <c r="D62" s="127">
        <f>[2]Lapa1!C55</f>
        <v>2</v>
      </c>
      <c r="E62" s="127"/>
      <c r="F62" s="1038"/>
      <c r="G62" s="142"/>
      <c r="H62" s="1038"/>
      <c r="I62" s="142"/>
      <c r="J62" s="206"/>
    </row>
    <row r="63" spans="1:10" x14ac:dyDescent="0.25">
      <c r="A63" s="124"/>
      <c r="B63" s="125"/>
      <c r="C63" s="125" t="str">
        <f>[2]Lapa1!B56</f>
        <v>Lāzers 7.5w rgbw</v>
      </c>
      <c r="D63" s="127">
        <f>[2]Lapa1!C56</f>
        <v>1</v>
      </c>
      <c r="E63" s="127"/>
      <c r="F63" s="1038"/>
      <c r="G63" s="142"/>
      <c r="H63" s="1038"/>
      <c r="I63" s="142"/>
      <c r="J63" s="206"/>
    </row>
    <row r="64" spans="1:10" x14ac:dyDescent="0.25">
      <c r="A64" s="124"/>
      <c r="B64" s="125"/>
      <c r="C64" s="125" t="str">
        <f>[2]Lapa1!B57</f>
        <v>Projektors 15 000 lum</v>
      </c>
      <c r="D64" s="127">
        <f>[2]Lapa1!C57</f>
        <v>1</v>
      </c>
      <c r="E64" s="127"/>
      <c r="F64" s="1038"/>
      <c r="G64" s="142"/>
      <c r="H64" s="1038"/>
      <c r="I64" s="142"/>
      <c r="J64" s="206"/>
    </row>
    <row r="65" spans="1:10" x14ac:dyDescent="0.25">
      <c r="A65" s="124"/>
      <c r="B65" s="125"/>
      <c r="C65" s="125" t="str">
        <f>[2]Lapa1!B58</f>
        <v>Lāzeru Vadības programmatūra ar ILDA atbalstu</v>
      </c>
      <c r="D65" s="127">
        <f>[2]Lapa1!C58</f>
        <v>1</v>
      </c>
      <c r="E65" s="127"/>
      <c r="F65" s="1038"/>
      <c r="G65" s="142"/>
      <c r="H65" s="1038"/>
      <c r="I65" s="142"/>
      <c r="J65" s="206"/>
    </row>
    <row r="66" spans="1:10" x14ac:dyDescent="0.25">
      <c r="A66" s="124"/>
      <c r="B66" s="125"/>
      <c r="C66" s="125" t="str">
        <f>[2]Lapa1!B59</f>
        <v>Vadības datoru programmatūra ar skaņas un strūklaku sinhronizēšanas iespēju</v>
      </c>
      <c r="D66" s="127">
        <f>[2]Lapa1!C59</f>
        <v>1</v>
      </c>
      <c r="E66" s="127"/>
      <c r="F66" s="1038"/>
      <c r="G66" s="142"/>
      <c r="H66" s="1038"/>
      <c r="I66" s="142"/>
      <c r="J66" s="206"/>
    </row>
    <row r="67" spans="1:10" x14ac:dyDescent="0.25">
      <c r="A67" s="124"/>
      <c r="B67" s="125"/>
      <c r="C67" s="125" t="str">
        <f>[2]Lapa1!B60</f>
        <v>Vadības datoru programmatūra ar Video sinhronizēšanas iespēju</v>
      </c>
      <c r="D67" s="127">
        <f>[2]Lapa1!C60</f>
        <v>1</v>
      </c>
      <c r="E67" s="127"/>
      <c r="F67" s="1038"/>
      <c r="G67" s="142"/>
      <c r="H67" s="1038"/>
      <c r="I67" s="142"/>
      <c r="J67" s="206"/>
    </row>
    <row r="68" spans="1:10" x14ac:dyDescent="0.25">
      <c r="A68" s="124"/>
      <c r="B68" s="125"/>
      <c r="C68" s="125" t="str">
        <f>[2]Lapa1!B61</f>
        <v xml:space="preserve">Vadības dators </v>
      </c>
      <c r="D68" s="127">
        <f>[2]Lapa1!C61</f>
        <v>3</v>
      </c>
      <c r="E68" s="127"/>
      <c r="F68" s="1038"/>
      <c r="G68" s="142"/>
      <c r="H68" s="1038"/>
      <c r="I68" s="142"/>
      <c r="J68" s="206"/>
    </row>
    <row r="69" spans="1:10" x14ac:dyDescent="0.25">
      <c r="A69" s="124"/>
      <c r="B69" s="125"/>
      <c r="C69" s="125" t="str">
        <f>[2]Lapa1!B62</f>
        <v>LCD 21 collu ekrāns</v>
      </c>
      <c r="D69" s="127">
        <f>[2]Lapa1!C62</f>
        <v>2</v>
      </c>
      <c r="E69" s="127"/>
      <c r="F69" s="1038"/>
      <c r="G69" s="142"/>
      <c r="H69" s="1038"/>
      <c r="I69" s="142"/>
      <c r="J69" s="206"/>
    </row>
    <row r="70" spans="1:10" x14ac:dyDescent="0.25">
      <c r="A70" s="124"/>
      <c r="B70" s="125"/>
      <c r="C70" s="125" t="str">
        <f>[2]Lapa1!B63</f>
        <v>Elektrības sadale 63A uz 6x 32A</v>
      </c>
      <c r="D70" s="127">
        <f>[2]Lapa1!C63</f>
        <v>4</v>
      </c>
      <c r="E70" s="127"/>
      <c r="F70" s="1038"/>
      <c r="G70" s="142"/>
      <c r="H70" s="1038"/>
      <c r="I70" s="142"/>
      <c r="J70" s="206"/>
    </row>
    <row r="71" spans="1:10" x14ac:dyDescent="0.25">
      <c r="A71" s="124"/>
      <c r="B71" s="125"/>
      <c r="C71" s="125" t="str">
        <f>[2]Lapa1!B64</f>
        <v>Komutācijas vadi XLR, ILDA, VGA, LAN</v>
      </c>
      <c r="D71" s="127">
        <f>[2]Lapa1!C64</f>
        <v>94</v>
      </c>
      <c r="E71" s="127"/>
      <c r="F71" s="1038"/>
      <c r="G71" s="142"/>
      <c r="H71" s="1038"/>
      <c r="I71" s="142"/>
      <c r="J71" s="206"/>
    </row>
    <row r="72" spans="1:10" x14ac:dyDescent="0.25">
      <c r="A72" s="124"/>
      <c r="B72" s="125"/>
      <c r="C72" s="125" t="str">
        <f>[2]Lapa1!B65</f>
        <v xml:space="preserve">Strāvas pārveidotāji  220v uz 24 v </v>
      </c>
      <c r="D72" s="127">
        <f>[2]Lapa1!C65</f>
        <v>72</v>
      </c>
      <c r="E72" s="127"/>
      <c r="F72" s="1039"/>
      <c r="G72" s="142"/>
      <c r="H72" s="1039"/>
      <c r="I72" s="142"/>
      <c r="J72" s="206"/>
    </row>
    <row r="73" spans="1:10" x14ac:dyDescent="0.25">
      <c r="A73" s="124" t="s">
        <v>33</v>
      </c>
      <c r="B73" s="58" t="s">
        <v>390</v>
      </c>
      <c r="C73" s="127" t="s">
        <v>391</v>
      </c>
      <c r="D73" s="127">
        <v>600</v>
      </c>
      <c r="E73" s="127">
        <v>0.7</v>
      </c>
      <c r="F73" s="142">
        <f>D73*E73</f>
        <v>420</v>
      </c>
      <c r="G73" s="142"/>
      <c r="H73" s="142"/>
      <c r="I73" s="142"/>
      <c r="J73" s="206"/>
    </row>
    <row r="74" spans="1:10" ht="31.5" x14ac:dyDescent="0.25">
      <c r="A74" s="124" t="s">
        <v>35</v>
      </c>
      <c r="B74" s="58" t="s">
        <v>392</v>
      </c>
      <c r="C74" s="127" t="s">
        <v>393</v>
      </c>
      <c r="D74" s="127">
        <v>1</v>
      </c>
      <c r="E74" s="127">
        <v>1240</v>
      </c>
      <c r="F74" s="142">
        <v>1540</v>
      </c>
      <c r="G74" s="142"/>
      <c r="H74" s="142"/>
      <c r="I74" s="142"/>
      <c r="J74" s="206"/>
    </row>
    <row r="75" spans="1:10" ht="63" x14ac:dyDescent="0.25">
      <c r="A75" s="124" t="s">
        <v>37</v>
      </c>
      <c r="B75" s="58" t="s">
        <v>394</v>
      </c>
      <c r="C75" s="127" t="s">
        <v>395</v>
      </c>
      <c r="D75" s="1040">
        <v>1</v>
      </c>
      <c r="E75" s="1040"/>
      <c r="F75" s="1037">
        <v>22030</v>
      </c>
      <c r="G75" s="142"/>
      <c r="H75" s="1037">
        <v>22030</v>
      </c>
      <c r="I75" s="142"/>
      <c r="J75" s="206"/>
    </row>
    <row r="76" spans="1:10" x14ac:dyDescent="0.25">
      <c r="A76" s="124"/>
      <c r="B76" s="125"/>
      <c r="C76" s="127" t="s">
        <v>396</v>
      </c>
      <c r="D76" s="1038"/>
      <c r="E76" s="1038"/>
      <c r="F76" s="1038"/>
      <c r="G76" s="142"/>
      <c r="H76" s="1038"/>
      <c r="I76" s="142"/>
      <c r="J76" s="206"/>
    </row>
    <row r="77" spans="1:10" x14ac:dyDescent="0.25">
      <c r="A77" s="124"/>
      <c r="B77" s="125"/>
      <c r="C77" s="127" t="s">
        <v>397</v>
      </c>
      <c r="D77" s="1038"/>
      <c r="E77" s="1038"/>
      <c r="F77" s="1038"/>
      <c r="G77" s="142"/>
      <c r="H77" s="1038"/>
      <c r="I77" s="142"/>
      <c r="J77" s="206"/>
    </row>
    <row r="78" spans="1:10" x14ac:dyDescent="0.25">
      <c r="A78" s="124"/>
      <c r="B78" s="125"/>
      <c r="C78" s="127" t="s">
        <v>398</v>
      </c>
      <c r="D78" s="1038"/>
      <c r="E78" s="1038"/>
      <c r="F78" s="1038"/>
      <c r="G78" s="142"/>
      <c r="H78" s="1038"/>
      <c r="I78" s="142"/>
      <c r="J78" s="206"/>
    </row>
    <row r="79" spans="1:10" x14ac:dyDescent="0.25">
      <c r="A79" s="124"/>
      <c r="B79" s="125"/>
      <c r="C79" s="127" t="s">
        <v>399</v>
      </c>
      <c r="D79" s="1038"/>
      <c r="E79" s="1038"/>
      <c r="F79" s="1038"/>
      <c r="G79" s="142"/>
      <c r="H79" s="1038"/>
      <c r="I79" s="142"/>
      <c r="J79" s="206"/>
    </row>
    <row r="80" spans="1:10" x14ac:dyDescent="0.25">
      <c r="A80" s="124"/>
      <c r="B80" s="125"/>
      <c r="C80" s="127" t="s">
        <v>400</v>
      </c>
      <c r="D80" s="1038"/>
      <c r="E80" s="1038"/>
      <c r="F80" s="1038"/>
      <c r="G80" s="142"/>
      <c r="H80" s="1038"/>
      <c r="I80" s="142"/>
      <c r="J80" s="206"/>
    </row>
    <row r="81" spans="1:10" x14ac:dyDescent="0.25">
      <c r="A81" s="124"/>
      <c r="B81" s="125"/>
      <c r="C81" s="127" t="s">
        <v>401</v>
      </c>
      <c r="D81" s="1038"/>
      <c r="E81" s="1038"/>
      <c r="F81" s="1038"/>
      <c r="G81" s="142"/>
      <c r="H81" s="1038"/>
      <c r="I81" s="142"/>
      <c r="J81" s="206"/>
    </row>
    <row r="82" spans="1:10" x14ac:dyDescent="0.25">
      <c r="A82" s="124"/>
      <c r="B82" s="125"/>
      <c r="C82" s="127" t="s">
        <v>402</v>
      </c>
      <c r="D82" s="1038"/>
      <c r="E82" s="1038"/>
      <c r="F82" s="1038"/>
      <c r="G82" s="142"/>
      <c r="H82" s="1038"/>
      <c r="I82" s="142"/>
      <c r="J82" s="206"/>
    </row>
    <row r="83" spans="1:10" x14ac:dyDescent="0.25">
      <c r="A83" s="285"/>
      <c r="B83" s="286"/>
      <c r="C83" s="127" t="s">
        <v>403</v>
      </c>
      <c r="D83" s="1038"/>
      <c r="E83" s="1038"/>
      <c r="F83" s="1039"/>
      <c r="G83" s="142"/>
      <c r="H83" s="1039"/>
      <c r="I83" s="142"/>
      <c r="J83" s="206"/>
    </row>
    <row r="84" spans="1:10" x14ac:dyDescent="0.25">
      <c r="A84" s="127" t="s">
        <v>38</v>
      </c>
      <c r="B84" s="284" t="s">
        <v>404</v>
      </c>
      <c r="C84" s="127"/>
      <c r="D84" s="14"/>
      <c r="E84" s="14"/>
      <c r="F84" s="59">
        <f>SUM(F11:F83)</f>
        <v>41322</v>
      </c>
      <c r="G84" s="142"/>
      <c r="H84" s="142">
        <f>SUM(H11:H82)</f>
        <v>24793</v>
      </c>
      <c r="I84" s="142"/>
      <c r="J84" s="206"/>
    </row>
    <row r="85" spans="1:10" x14ac:dyDescent="0.25">
      <c r="A85" s="124" t="s">
        <v>39</v>
      </c>
      <c r="B85" s="58" t="s">
        <v>69</v>
      </c>
      <c r="C85" s="127"/>
      <c r="D85" s="127"/>
      <c r="E85" s="127"/>
      <c r="F85" s="142">
        <f>F84*0.21</f>
        <v>8678</v>
      </c>
      <c r="G85" s="142"/>
      <c r="H85" s="142">
        <f>H84*0.21</f>
        <v>5207</v>
      </c>
      <c r="I85" s="142"/>
      <c r="J85" s="127"/>
    </row>
    <row r="86" spans="1:10" x14ac:dyDescent="0.25">
      <c r="A86" s="126"/>
      <c r="B86" s="803" t="s">
        <v>40</v>
      </c>
      <c r="C86" s="803"/>
      <c r="D86" s="803"/>
      <c r="E86" s="803"/>
      <c r="F86" s="7">
        <f>SUM(F84:F85)</f>
        <v>50000</v>
      </c>
      <c r="G86" s="7">
        <f>SUM(G11:G85)</f>
        <v>0</v>
      </c>
      <c r="H86" s="7">
        <f>SUM(H84:H85)</f>
        <v>30000</v>
      </c>
      <c r="I86" s="7">
        <f>SUM(I11:I85)</f>
        <v>0</v>
      </c>
      <c r="J86" s="126"/>
    </row>
  </sheetData>
  <mergeCells count="23">
    <mergeCell ref="A2:B2"/>
    <mergeCell ref="C2:E2"/>
    <mergeCell ref="A3:B3"/>
    <mergeCell ref="C3:E3"/>
    <mergeCell ref="A4:B4"/>
    <mergeCell ref="C4:E4"/>
    <mergeCell ref="A5:J5"/>
    <mergeCell ref="A6:J6"/>
    <mergeCell ref="A8:A9"/>
    <mergeCell ref="B8:B9"/>
    <mergeCell ref="C8:C9"/>
    <mergeCell ref="D8:D9"/>
    <mergeCell ref="E8:E9"/>
    <mergeCell ref="F8:F9"/>
    <mergeCell ref="G8:I8"/>
    <mergeCell ref="J8:J9"/>
    <mergeCell ref="B86:E86"/>
    <mergeCell ref="F11:F72"/>
    <mergeCell ref="H11:H72"/>
    <mergeCell ref="D75:D83"/>
    <mergeCell ref="E75:E83"/>
    <mergeCell ref="F75:F83"/>
    <mergeCell ref="H75:H83"/>
  </mergeCells>
  <pageMargins left="0.7" right="0.7" top="0.75" bottom="0.75" header="0.3" footer="0.3"/>
  <pageSetup paperSize="9"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L20"/>
  <sheetViews>
    <sheetView zoomScale="51" zoomScaleNormal="51" workbookViewId="0">
      <selection activeCell="E12" sqref="E12"/>
    </sheetView>
  </sheetViews>
  <sheetFormatPr defaultRowHeight="15.75" x14ac:dyDescent="0.25"/>
  <cols>
    <col min="1" max="1" width="5" style="1" customWidth="1"/>
    <col min="2" max="2" width="18" style="1" customWidth="1"/>
    <col min="3" max="3" width="29.28515625" style="1" customWidth="1"/>
    <col min="4" max="4" width="17.28515625" style="1" customWidth="1"/>
    <col min="5" max="5" width="15.140625" style="1" customWidth="1"/>
    <col min="6" max="6" width="21.7109375" style="1" customWidth="1"/>
    <col min="7" max="9" width="13.7109375" style="1" customWidth="1"/>
    <col min="10" max="10" width="38.28515625" style="1" bestFit="1" customWidth="1"/>
    <col min="11" max="11" width="35.7109375" style="1" customWidth="1"/>
    <col min="12" max="12" width="41.28515625" style="1" customWidth="1"/>
    <col min="13" max="16384" width="9.140625" style="1"/>
  </cols>
  <sheetData>
    <row r="1" spans="1:12" x14ac:dyDescent="0.25">
      <c r="K1" s="2"/>
      <c r="L1" s="208" t="s">
        <v>1236</v>
      </c>
    </row>
    <row r="2" spans="1:12" x14ac:dyDescent="0.25">
      <c r="A2" s="1082" t="s">
        <v>17</v>
      </c>
      <c r="B2" s="1082"/>
      <c r="C2" s="986" t="s">
        <v>386</v>
      </c>
      <c r="D2" s="986"/>
      <c r="E2" s="986"/>
    </row>
    <row r="3" spans="1:12" x14ac:dyDescent="0.25">
      <c r="A3" s="1083" t="s">
        <v>19</v>
      </c>
      <c r="B3" s="1084"/>
      <c r="C3" s="986" t="s">
        <v>386</v>
      </c>
      <c r="D3" s="986"/>
      <c r="E3" s="986"/>
      <c r="J3" s="1085"/>
    </row>
    <row r="4" spans="1:12" x14ac:dyDescent="0.25">
      <c r="A4" s="1082" t="s">
        <v>20</v>
      </c>
      <c r="B4" s="1082"/>
      <c r="C4" s="1086"/>
      <c r="D4" s="1086"/>
      <c r="E4" s="1086"/>
    </row>
    <row r="5" spans="1:12" x14ac:dyDescent="0.25">
      <c r="A5" s="1087" t="s">
        <v>2032</v>
      </c>
      <c r="B5" s="1087"/>
      <c r="C5" s="1087"/>
      <c r="D5" s="1087"/>
      <c r="E5" s="1087"/>
      <c r="F5" s="1087"/>
      <c r="G5" s="1087"/>
      <c r="H5" s="1087"/>
      <c r="I5" s="1087"/>
      <c r="J5" s="1087"/>
    </row>
    <row r="6" spans="1:12" x14ac:dyDescent="0.25">
      <c r="A6" s="1095" t="s">
        <v>22</v>
      </c>
      <c r="B6" s="1095"/>
      <c r="C6" s="1095"/>
      <c r="D6" s="1095"/>
      <c r="E6" s="1095"/>
      <c r="F6" s="1095"/>
      <c r="G6" s="1095"/>
      <c r="H6" s="1095"/>
      <c r="I6" s="1095"/>
      <c r="J6" s="1095"/>
    </row>
    <row r="7" spans="1:12" x14ac:dyDescent="0.25">
      <c r="A7" s="581"/>
      <c r="B7" s="581"/>
      <c r="C7" s="581"/>
      <c r="D7" s="581"/>
      <c r="E7" s="581"/>
      <c r="F7" s="581"/>
      <c r="G7" s="581"/>
      <c r="H7" s="581"/>
      <c r="I7" s="581"/>
      <c r="J7" s="1134" t="s">
        <v>13</v>
      </c>
      <c r="K7" s="2"/>
    </row>
    <row r="8" spans="1:12" x14ac:dyDescent="0.25">
      <c r="A8" s="806" t="s">
        <v>23</v>
      </c>
      <c r="B8" s="806" t="s">
        <v>24</v>
      </c>
      <c r="C8" s="806" t="s">
        <v>25</v>
      </c>
      <c r="D8" s="820" t="s">
        <v>26</v>
      </c>
      <c r="E8" s="806" t="s">
        <v>27</v>
      </c>
      <c r="F8" s="806" t="s">
        <v>28</v>
      </c>
      <c r="G8" s="808" t="s">
        <v>29</v>
      </c>
      <c r="H8" s="809"/>
      <c r="I8" s="810"/>
      <c r="J8" s="906" t="s">
        <v>2033</v>
      </c>
      <c r="K8" s="906" t="s">
        <v>2034</v>
      </c>
      <c r="L8" s="906" t="s">
        <v>2035</v>
      </c>
    </row>
    <row r="9" spans="1:12" x14ac:dyDescent="0.25">
      <c r="A9" s="807"/>
      <c r="B9" s="807"/>
      <c r="C9" s="807"/>
      <c r="D9" s="821"/>
      <c r="E9" s="807"/>
      <c r="F9" s="807"/>
      <c r="G9" s="762">
        <v>2017</v>
      </c>
      <c r="H9" s="762">
        <v>2018</v>
      </c>
      <c r="I9" s="762">
        <v>2019</v>
      </c>
      <c r="J9" s="906"/>
      <c r="K9" s="1135"/>
      <c r="L9" s="1135"/>
    </row>
    <row r="10" spans="1:12" x14ac:dyDescent="0.25">
      <c r="A10" s="764">
        <v>1</v>
      </c>
      <c r="B10" s="234">
        <v>2</v>
      </c>
      <c r="C10" s="234">
        <v>3</v>
      </c>
      <c r="D10" s="764">
        <v>4</v>
      </c>
      <c r="E10" s="234">
        <v>5</v>
      </c>
      <c r="F10" s="1096" t="s">
        <v>31</v>
      </c>
      <c r="G10" s="1096">
        <v>7</v>
      </c>
      <c r="H10" s="1096">
        <v>8</v>
      </c>
      <c r="I10" s="1136">
        <v>9</v>
      </c>
      <c r="J10" s="234">
        <v>10</v>
      </c>
      <c r="K10" s="764">
        <v>11</v>
      </c>
      <c r="L10" s="764">
        <v>12</v>
      </c>
    </row>
    <row r="11" spans="1:12" ht="110.25" x14ac:dyDescent="0.25">
      <c r="A11" s="761">
        <v>1</v>
      </c>
      <c r="B11" s="143" t="s">
        <v>2036</v>
      </c>
      <c r="C11" s="234" t="s">
        <v>691</v>
      </c>
      <c r="D11" s="1137">
        <v>1</v>
      </c>
      <c r="E11" s="1138">
        <v>2605.84</v>
      </c>
      <c r="F11" s="1139">
        <f>D11*E11</f>
        <v>2605.84</v>
      </c>
      <c r="G11" s="1140"/>
      <c r="H11" s="1140"/>
      <c r="I11" s="1139">
        <f t="shared" ref="I11:I19" si="0">F11</f>
        <v>2605.84</v>
      </c>
      <c r="J11" s="234">
        <v>1150</v>
      </c>
      <c r="K11" s="763" t="s">
        <v>2037</v>
      </c>
      <c r="L11" s="390" t="s">
        <v>2038</v>
      </c>
    </row>
    <row r="12" spans="1:12" ht="126" x14ac:dyDescent="0.25">
      <c r="A12" s="761">
        <v>2</v>
      </c>
      <c r="B12" s="143" t="s">
        <v>2039</v>
      </c>
      <c r="C12" s="234" t="s">
        <v>691</v>
      </c>
      <c r="D12" s="1137">
        <v>1</v>
      </c>
      <c r="E12" s="1138">
        <v>1615.75</v>
      </c>
      <c r="F12" s="1139">
        <f>D12*E12</f>
        <v>1615.75</v>
      </c>
      <c r="G12" s="1140"/>
      <c r="H12" s="1140"/>
      <c r="I12" s="1139">
        <f t="shared" si="0"/>
        <v>1615.75</v>
      </c>
      <c r="J12" s="234">
        <v>1150</v>
      </c>
      <c r="K12" s="1141" t="s">
        <v>2040</v>
      </c>
      <c r="L12" s="763" t="s">
        <v>2038</v>
      </c>
    </row>
    <row r="13" spans="1:12" ht="47.25" x14ac:dyDescent="0.25">
      <c r="A13" s="761">
        <v>3</v>
      </c>
      <c r="B13" s="143" t="s">
        <v>2041</v>
      </c>
      <c r="C13" s="234" t="s">
        <v>691</v>
      </c>
      <c r="D13" s="1137">
        <v>1</v>
      </c>
      <c r="E13" s="1138">
        <v>1166.67</v>
      </c>
      <c r="F13" s="1142">
        <f>D13*E13</f>
        <v>1166.67</v>
      </c>
      <c r="G13" s="1140"/>
      <c r="H13" s="1140"/>
      <c r="I13" s="1139">
        <f t="shared" si="0"/>
        <v>1166.67</v>
      </c>
      <c r="J13" s="234">
        <v>1150</v>
      </c>
      <c r="K13" s="763" t="s">
        <v>2042</v>
      </c>
      <c r="L13" s="763" t="s">
        <v>2043</v>
      </c>
    </row>
    <row r="14" spans="1:12" ht="47.25" x14ac:dyDescent="0.25">
      <c r="A14" s="761">
        <v>4</v>
      </c>
      <c r="B14" s="143" t="s">
        <v>1014</v>
      </c>
      <c r="C14" s="234" t="s">
        <v>691</v>
      </c>
      <c r="D14" s="1137">
        <v>1</v>
      </c>
      <c r="E14" s="1138">
        <v>2333.33</v>
      </c>
      <c r="F14" s="1142">
        <f>D14*E14</f>
        <v>2333.33</v>
      </c>
      <c r="G14" s="1140"/>
      <c r="H14" s="1140"/>
      <c r="I14" s="1139">
        <f t="shared" si="0"/>
        <v>2333.33</v>
      </c>
      <c r="J14" s="234">
        <v>1150</v>
      </c>
      <c r="K14" s="763" t="s">
        <v>2042</v>
      </c>
      <c r="L14" s="390" t="s">
        <v>2043</v>
      </c>
    </row>
    <row r="15" spans="1:12" ht="47.25" x14ac:dyDescent="0.25">
      <c r="A15" s="761">
        <v>5</v>
      </c>
      <c r="B15" s="143" t="s">
        <v>2044</v>
      </c>
      <c r="C15" s="234" t="s">
        <v>691</v>
      </c>
      <c r="D15" s="1137">
        <v>7</v>
      </c>
      <c r="E15" s="1138"/>
      <c r="F15" s="1139">
        <v>9872</v>
      </c>
      <c r="G15" s="1140"/>
      <c r="H15" s="1140"/>
      <c r="I15" s="1139">
        <f t="shared" si="0"/>
        <v>9872</v>
      </c>
      <c r="J15" s="234">
        <v>1150</v>
      </c>
      <c r="K15" s="763" t="s">
        <v>2045</v>
      </c>
      <c r="L15" s="763" t="s">
        <v>2043</v>
      </c>
    </row>
    <row r="16" spans="1:12" ht="47.25" x14ac:dyDescent="0.25">
      <c r="A16" s="761">
        <v>6</v>
      </c>
      <c r="B16" s="143" t="s">
        <v>2046</v>
      </c>
      <c r="C16" s="234" t="s">
        <v>691</v>
      </c>
      <c r="D16" s="1137">
        <v>11</v>
      </c>
      <c r="E16" s="1138"/>
      <c r="F16" s="1139">
        <v>8545.7999999999993</v>
      </c>
      <c r="G16" s="1140"/>
      <c r="H16" s="1140"/>
      <c r="I16" s="1139">
        <f t="shared" si="0"/>
        <v>8545.7999999999993</v>
      </c>
      <c r="J16" s="234">
        <v>1150</v>
      </c>
      <c r="K16" s="763" t="s">
        <v>2045</v>
      </c>
      <c r="L16" s="763" t="s">
        <v>2047</v>
      </c>
    </row>
    <row r="17" spans="1:12" ht="47.25" x14ac:dyDescent="0.25">
      <c r="A17" s="761">
        <v>7</v>
      </c>
      <c r="B17" s="143" t="s">
        <v>2048</v>
      </c>
      <c r="C17" s="234" t="s">
        <v>691</v>
      </c>
      <c r="D17" s="1137">
        <v>1</v>
      </c>
      <c r="E17" s="1138">
        <v>693.85</v>
      </c>
      <c r="F17" s="1139">
        <f>D17*E17</f>
        <v>693.85</v>
      </c>
      <c r="G17" s="1140"/>
      <c r="H17" s="1140"/>
      <c r="I17" s="1139">
        <f t="shared" si="0"/>
        <v>693.85</v>
      </c>
      <c r="J17" s="234">
        <v>1150</v>
      </c>
      <c r="K17" s="763" t="s">
        <v>2049</v>
      </c>
      <c r="L17" s="763" t="s">
        <v>2047</v>
      </c>
    </row>
    <row r="18" spans="1:12" ht="63" x14ac:dyDescent="0.25">
      <c r="A18" s="761">
        <v>8</v>
      </c>
      <c r="B18" s="143" t="s">
        <v>2050</v>
      </c>
      <c r="C18" s="234" t="s">
        <v>691</v>
      </c>
      <c r="D18" s="1137">
        <v>1</v>
      </c>
      <c r="E18" s="1138">
        <v>7000</v>
      </c>
      <c r="F18" s="1139">
        <f>D18*E18</f>
        <v>7000</v>
      </c>
      <c r="G18" s="1140"/>
      <c r="H18" s="1140"/>
      <c r="I18" s="1139">
        <f t="shared" si="0"/>
        <v>7000</v>
      </c>
      <c r="J18" s="234">
        <v>1150</v>
      </c>
      <c r="K18" s="763" t="s">
        <v>2051</v>
      </c>
      <c r="L18" s="763" t="s">
        <v>2038</v>
      </c>
    </row>
    <row r="19" spans="1:12" ht="63" x14ac:dyDescent="0.25">
      <c r="A19" s="761">
        <v>9</v>
      </c>
      <c r="B19" s="143" t="s">
        <v>2052</v>
      </c>
      <c r="C19" s="234" t="s">
        <v>691</v>
      </c>
      <c r="D19" s="1137">
        <v>1</v>
      </c>
      <c r="E19" s="1138">
        <v>1166.67</v>
      </c>
      <c r="F19" s="1139">
        <f>D19*E19</f>
        <v>1166.67</v>
      </c>
      <c r="G19" s="1140"/>
      <c r="H19" s="1140"/>
      <c r="I19" s="1139">
        <f t="shared" si="0"/>
        <v>1166.67</v>
      </c>
      <c r="J19" s="234">
        <v>1150</v>
      </c>
      <c r="K19" s="763" t="s">
        <v>2053</v>
      </c>
      <c r="L19" s="763" t="s">
        <v>2047</v>
      </c>
    </row>
    <row r="20" spans="1:12" x14ac:dyDescent="0.25">
      <c r="A20" s="126"/>
      <c r="B20" s="803" t="s">
        <v>40</v>
      </c>
      <c r="C20" s="803"/>
      <c r="D20" s="803"/>
      <c r="E20" s="803"/>
      <c r="F20" s="580">
        <f>SUM(F11:F19)</f>
        <v>35000</v>
      </c>
      <c r="G20" s="580"/>
      <c r="H20" s="580"/>
      <c r="I20" s="580">
        <f>SUM(I11:I19)</f>
        <v>35000</v>
      </c>
      <c r="J20" s="126"/>
      <c r="K20" s="375"/>
      <c r="L20" s="375"/>
    </row>
  </sheetData>
  <mergeCells count="19">
    <mergeCell ref="K8:K9"/>
    <mergeCell ref="L8:L9"/>
    <mergeCell ref="B20:E20"/>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BWO46"/>
  <sheetViews>
    <sheetView workbookViewId="0">
      <selection activeCell="A4" sqref="A4:O4"/>
    </sheetView>
  </sheetViews>
  <sheetFormatPr defaultRowHeight="15.75" x14ac:dyDescent="0.25"/>
  <cols>
    <col min="1" max="1" width="5.28515625" style="61" bestFit="1" customWidth="1"/>
    <col min="2" max="2" width="16.5703125" style="101" customWidth="1"/>
    <col min="3" max="3" width="72.42578125" style="61" customWidth="1"/>
    <col min="4" max="4" width="42" style="103" customWidth="1"/>
    <col min="5" max="5" width="13.140625" style="104" bestFit="1" customWidth="1"/>
    <col min="6" max="6" width="10.5703125" style="104" customWidth="1"/>
    <col min="7" max="11" width="13.140625" style="104" hidden="1" customWidth="1"/>
    <col min="12" max="12" width="9.28515625" style="104" hidden="1" customWidth="1"/>
    <col min="13" max="13" width="14.28515625" style="104" hidden="1" customWidth="1"/>
    <col min="14" max="14" width="9.28515625" style="104" hidden="1" customWidth="1"/>
    <col min="15" max="15" width="14.28515625" style="104" bestFit="1" customWidth="1"/>
    <col min="16" max="16" width="9.5703125" style="60" bestFit="1" customWidth="1"/>
    <col min="17" max="1965" width="9.140625" style="60"/>
    <col min="1966" max="16384" width="9.140625" style="61"/>
  </cols>
  <sheetData>
    <row r="1" spans="1:1965" ht="16.5" thickBot="1" x14ac:dyDescent="0.3">
      <c r="O1" s="208" t="s">
        <v>1235</v>
      </c>
    </row>
    <row r="2" spans="1:1965" x14ac:dyDescent="0.25">
      <c r="A2" s="1053" t="s">
        <v>405</v>
      </c>
      <c r="B2" s="1054"/>
      <c r="C2" s="1054"/>
      <c r="D2" s="1054"/>
      <c r="E2" s="1054"/>
      <c r="F2" s="1054"/>
      <c r="G2" s="1054"/>
      <c r="H2" s="1054"/>
      <c r="I2" s="1054"/>
      <c r="J2" s="1054"/>
      <c r="K2" s="1054"/>
      <c r="L2" s="1054"/>
      <c r="M2" s="1054"/>
      <c r="N2" s="1054"/>
      <c r="O2" s="1055"/>
    </row>
    <row r="3" spans="1:1965" ht="31.5" customHeight="1" x14ac:dyDescent="0.25">
      <c r="A3" s="1056" t="s">
        <v>406</v>
      </c>
      <c r="B3" s="1057"/>
      <c r="C3" s="1057"/>
      <c r="D3" s="1057"/>
      <c r="E3" s="1057"/>
      <c r="F3" s="1057"/>
      <c r="G3" s="1057"/>
      <c r="H3" s="1057"/>
      <c r="I3" s="1057"/>
      <c r="J3" s="1057"/>
      <c r="K3" s="1057"/>
      <c r="L3" s="1057"/>
      <c r="M3" s="1057"/>
      <c r="N3" s="1057"/>
      <c r="O3" s="1058"/>
    </row>
    <row r="4" spans="1:1965" ht="51" customHeight="1" x14ac:dyDescent="0.25">
      <c r="A4" s="1056" t="s">
        <v>407</v>
      </c>
      <c r="B4" s="1057"/>
      <c r="C4" s="1057"/>
      <c r="D4" s="1057"/>
      <c r="E4" s="1057"/>
      <c r="F4" s="1057"/>
      <c r="G4" s="1057"/>
      <c r="H4" s="1057"/>
      <c r="I4" s="1057"/>
      <c r="J4" s="1057"/>
      <c r="K4" s="1057"/>
      <c r="L4" s="1057"/>
      <c r="M4" s="1057"/>
      <c r="N4" s="1057"/>
      <c r="O4" s="1058"/>
    </row>
    <row r="5" spans="1:1965" ht="16.5" customHeight="1" thickBot="1" x14ac:dyDescent="0.3">
      <c r="A5" s="1059" t="s">
        <v>408</v>
      </c>
      <c r="B5" s="1060"/>
      <c r="C5" s="1060"/>
      <c r="D5" s="1060"/>
      <c r="E5" s="1060"/>
      <c r="F5" s="1060"/>
      <c r="G5" s="1060"/>
      <c r="H5" s="1060"/>
      <c r="I5" s="1060"/>
      <c r="J5" s="1060"/>
      <c r="K5" s="1060"/>
      <c r="L5" s="1060"/>
      <c r="M5" s="1060"/>
      <c r="N5" s="1060"/>
      <c r="O5" s="1061"/>
    </row>
    <row r="6" spans="1:1965" ht="21.75" thickBot="1" x14ac:dyDescent="0.3">
      <c r="A6" s="62" t="s">
        <v>409</v>
      </c>
      <c r="B6" s="63" t="s">
        <v>410</v>
      </c>
      <c r="C6" s="64" t="s">
        <v>411</v>
      </c>
      <c r="D6" s="65" t="s">
        <v>412</v>
      </c>
      <c r="E6" s="1062" t="s">
        <v>413</v>
      </c>
      <c r="F6" s="1063"/>
      <c r="G6" s="1063"/>
      <c r="H6" s="1063"/>
      <c r="I6" s="1063"/>
      <c r="J6" s="1063"/>
      <c r="K6" s="1063"/>
      <c r="L6" s="1063"/>
      <c r="M6" s="1063"/>
      <c r="N6" s="1063"/>
      <c r="O6" s="1064"/>
    </row>
    <row r="7" spans="1:1965" s="68" customFormat="1" ht="16.5" thickBot="1" x14ac:dyDescent="0.3">
      <c r="A7" s="1049" t="s">
        <v>414</v>
      </c>
      <c r="B7" s="1050"/>
      <c r="C7" s="1050"/>
      <c r="D7" s="1051"/>
      <c r="E7" s="1041">
        <v>2017</v>
      </c>
      <c r="F7" s="1052"/>
      <c r="G7" s="1041">
        <v>2018</v>
      </c>
      <c r="H7" s="1052"/>
      <c r="I7" s="1041">
        <v>2019</v>
      </c>
      <c r="J7" s="1052"/>
      <c r="K7" s="1041">
        <v>2020</v>
      </c>
      <c r="L7" s="1052"/>
      <c r="M7" s="1041">
        <v>2021</v>
      </c>
      <c r="N7" s="1042"/>
      <c r="O7" s="66" t="s">
        <v>415</v>
      </c>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7"/>
      <c r="PF7" s="67"/>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7"/>
      <c r="SL7" s="67"/>
      <c r="SM7" s="67"/>
      <c r="SN7" s="67"/>
      <c r="SO7" s="67"/>
      <c r="SP7" s="67"/>
      <c r="SQ7" s="67"/>
      <c r="SR7" s="67"/>
      <c r="SS7" s="67"/>
      <c r="ST7" s="67"/>
      <c r="SU7" s="67"/>
      <c r="SV7" s="67"/>
      <c r="SW7" s="67"/>
      <c r="SX7" s="67"/>
      <c r="SY7" s="67"/>
      <c r="SZ7" s="67"/>
      <c r="TA7" s="67"/>
      <c r="TB7" s="67"/>
      <c r="TC7" s="67"/>
      <c r="TD7" s="67"/>
      <c r="TE7" s="67"/>
      <c r="TF7" s="67"/>
      <c r="TG7" s="67"/>
      <c r="TH7" s="67"/>
      <c r="TI7" s="67"/>
      <c r="TJ7" s="67"/>
      <c r="TK7" s="67"/>
      <c r="TL7" s="67"/>
      <c r="TM7" s="67"/>
      <c r="TN7" s="67"/>
      <c r="TO7" s="67"/>
      <c r="TP7" s="67"/>
      <c r="TQ7" s="67"/>
      <c r="TR7" s="67"/>
      <c r="TS7" s="67"/>
      <c r="TT7" s="67"/>
      <c r="TU7" s="67"/>
      <c r="TV7" s="67"/>
      <c r="TW7" s="67"/>
      <c r="TX7" s="67"/>
      <c r="TY7" s="67"/>
      <c r="TZ7" s="67"/>
      <c r="UA7" s="67"/>
      <c r="UB7" s="67"/>
      <c r="UC7" s="67"/>
      <c r="UD7" s="67"/>
      <c r="UE7" s="67"/>
      <c r="UF7" s="67"/>
      <c r="UG7" s="67"/>
      <c r="UH7" s="67"/>
      <c r="UI7" s="67"/>
      <c r="UJ7" s="67"/>
      <c r="UK7" s="67"/>
      <c r="UL7" s="67"/>
      <c r="UM7" s="67"/>
      <c r="UN7" s="67"/>
      <c r="UO7" s="67"/>
      <c r="UP7" s="67"/>
      <c r="UQ7" s="67"/>
      <c r="UR7" s="67"/>
      <c r="US7" s="67"/>
      <c r="UT7" s="67"/>
      <c r="UU7" s="67"/>
      <c r="UV7" s="67"/>
      <c r="UW7" s="67"/>
      <c r="UX7" s="67"/>
      <c r="UY7" s="67"/>
      <c r="UZ7" s="67"/>
      <c r="VA7" s="67"/>
      <c r="VB7" s="67"/>
      <c r="VC7" s="67"/>
      <c r="VD7" s="67"/>
      <c r="VE7" s="67"/>
      <c r="VF7" s="67"/>
      <c r="VG7" s="67"/>
      <c r="VH7" s="67"/>
      <c r="VI7" s="67"/>
      <c r="VJ7" s="67"/>
      <c r="VK7" s="67"/>
      <c r="VL7" s="67"/>
      <c r="VM7" s="67"/>
      <c r="VN7" s="67"/>
      <c r="VO7" s="67"/>
      <c r="VP7" s="67"/>
      <c r="VQ7" s="67"/>
      <c r="VR7" s="67"/>
      <c r="VS7" s="67"/>
      <c r="VT7" s="67"/>
      <c r="VU7" s="67"/>
      <c r="VV7" s="67"/>
      <c r="VW7" s="67"/>
      <c r="VX7" s="67"/>
      <c r="VY7" s="67"/>
      <c r="VZ7" s="67"/>
      <c r="WA7" s="67"/>
      <c r="WB7" s="67"/>
      <c r="WC7" s="67"/>
      <c r="WD7" s="67"/>
      <c r="WE7" s="67"/>
      <c r="WF7" s="67"/>
      <c r="WG7" s="67"/>
      <c r="WH7" s="67"/>
      <c r="WI7" s="67"/>
      <c r="WJ7" s="67"/>
      <c r="WK7" s="67"/>
      <c r="WL7" s="67"/>
      <c r="WM7" s="67"/>
      <c r="WN7" s="67"/>
      <c r="WO7" s="67"/>
      <c r="WP7" s="67"/>
      <c r="WQ7" s="67"/>
      <c r="WR7" s="67"/>
      <c r="WS7" s="67"/>
      <c r="WT7" s="67"/>
      <c r="WU7" s="67"/>
      <c r="WV7" s="67"/>
      <c r="WW7" s="67"/>
      <c r="WX7" s="67"/>
      <c r="WY7" s="67"/>
      <c r="WZ7" s="67"/>
      <c r="XA7" s="67"/>
      <c r="XB7" s="67"/>
      <c r="XC7" s="67"/>
      <c r="XD7" s="67"/>
      <c r="XE7" s="67"/>
      <c r="XF7" s="67"/>
      <c r="XG7" s="67"/>
      <c r="XH7" s="67"/>
      <c r="XI7" s="67"/>
      <c r="XJ7" s="67"/>
      <c r="XK7" s="67"/>
      <c r="XL7" s="67"/>
      <c r="XM7" s="67"/>
      <c r="XN7" s="67"/>
      <c r="XO7" s="67"/>
      <c r="XP7" s="67"/>
      <c r="XQ7" s="67"/>
      <c r="XR7" s="67"/>
      <c r="XS7" s="67"/>
      <c r="XT7" s="67"/>
      <c r="XU7" s="67"/>
      <c r="XV7" s="67"/>
      <c r="XW7" s="67"/>
      <c r="XX7" s="67"/>
      <c r="XY7" s="67"/>
      <c r="XZ7" s="67"/>
      <c r="YA7" s="67"/>
      <c r="YB7" s="67"/>
      <c r="YC7" s="67"/>
      <c r="YD7" s="67"/>
      <c r="YE7" s="67"/>
      <c r="YF7" s="67"/>
      <c r="YG7" s="67"/>
      <c r="YH7" s="67"/>
      <c r="YI7" s="67"/>
      <c r="YJ7" s="67"/>
      <c r="YK7" s="67"/>
      <c r="YL7" s="67"/>
      <c r="YM7" s="67"/>
      <c r="YN7" s="67"/>
      <c r="YO7" s="67"/>
      <c r="YP7" s="67"/>
      <c r="YQ7" s="67"/>
      <c r="YR7" s="67"/>
      <c r="YS7" s="67"/>
      <c r="YT7" s="67"/>
      <c r="YU7" s="67"/>
      <c r="YV7" s="67"/>
      <c r="YW7" s="67"/>
      <c r="YX7" s="67"/>
      <c r="YY7" s="67"/>
      <c r="YZ7" s="67"/>
      <c r="ZA7" s="67"/>
      <c r="ZB7" s="67"/>
      <c r="ZC7" s="67"/>
      <c r="ZD7" s="67"/>
      <c r="ZE7" s="67"/>
      <c r="ZF7" s="67"/>
      <c r="ZG7" s="67"/>
      <c r="ZH7" s="67"/>
      <c r="ZI7" s="67"/>
      <c r="ZJ7" s="67"/>
      <c r="ZK7" s="67"/>
      <c r="ZL7" s="67"/>
      <c r="ZM7" s="67"/>
      <c r="ZN7" s="67"/>
      <c r="ZO7" s="67"/>
      <c r="ZP7" s="67"/>
      <c r="ZQ7" s="67"/>
      <c r="ZR7" s="67"/>
      <c r="ZS7" s="67"/>
      <c r="ZT7" s="67"/>
      <c r="ZU7" s="67"/>
      <c r="ZV7" s="67"/>
      <c r="ZW7" s="67"/>
      <c r="ZX7" s="67"/>
      <c r="ZY7" s="67"/>
      <c r="ZZ7" s="67"/>
      <c r="AAA7" s="67"/>
      <c r="AAB7" s="67"/>
      <c r="AAC7" s="67"/>
      <c r="AAD7" s="67"/>
      <c r="AAE7" s="67"/>
      <c r="AAF7" s="67"/>
      <c r="AAG7" s="67"/>
      <c r="AAH7" s="67"/>
      <c r="AAI7" s="67"/>
      <c r="AAJ7" s="67"/>
      <c r="AAK7" s="67"/>
      <c r="AAL7" s="67"/>
      <c r="AAM7" s="67"/>
      <c r="AAN7" s="67"/>
      <c r="AAO7" s="67"/>
      <c r="AAP7" s="67"/>
      <c r="AAQ7" s="67"/>
      <c r="AAR7" s="67"/>
      <c r="AAS7" s="67"/>
      <c r="AAT7" s="67"/>
      <c r="AAU7" s="67"/>
      <c r="AAV7" s="67"/>
      <c r="AAW7" s="67"/>
      <c r="AAX7" s="67"/>
      <c r="AAY7" s="67"/>
      <c r="AAZ7" s="67"/>
      <c r="ABA7" s="67"/>
      <c r="ABB7" s="67"/>
      <c r="ABC7" s="67"/>
      <c r="ABD7" s="67"/>
      <c r="ABE7" s="67"/>
      <c r="ABF7" s="67"/>
      <c r="ABG7" s="67"/>
      <c r="ABH7" s="67"/>
      <c r="ABI7" s="67"/>
      <c r="ABJ7" s="67"/>
      <c r="ABK7" s="67"/>
      <c r="ABL7" s="67"/>
      <c r="ABM7" s="67"/>
      <c r="ABN7" s="67"/>
      <c r="ABO7" s="67"/>
      <c r="ABP7" s="67"/>
      <c r="ABQ7" s="67"/>
      <c r="ABR7" s="67"/>
      <c r="ABS7" s="67"/>
      <c r="ABT7" s="67"/>
      <c r="ABU7" s="67"/>
      <c r="ABV7" s="67"/>
      <c r="ABW7" s="67"/>
      <c r="ABX7" s="67"/>
      <c r="ABY7" s="67"/>
      <c r="ABZ7" s="67"/>
      <c r="ACA7" s="67"/>
      <c r="ACB7" s="67"/>
      <c r="ACC7" s="67"/>
      <c r="ACD7" s="67"/>
      <c r="ACE7" s="67"/>
      <c r="ACF7" s="67"/>
      <c r="ACG7" s="67"/>
      <c r="ACH7" s="67"/>
      <c r="ACI7" s="67"/>
      <c r="ACJ7" s="67"/>
      <c r="ACK7" s="67"/>
      <c r="ACL7" s="67"/>
      <c r="ACM7" s="67"/>
      <c r="ACN7" s="67"/>
      <c r="ACO7" s="67"/>
      <c r="ACP7" s="67"/>
      <c r="ACQ7" s="67"/>
      <c r="ACR7" s="67"/>
      <c r="ACS7" s="67"/>
      <c r="ACT7" s="67"/>
      <c r="ACU7" s="67"/>
      <c r="ACV7" s="67"/>
      <c r="ACW7" s="67"/>
      <c r="ACX7" s="67"/>
      <c r="ACY7" s="67"/>
      <c r="ACZ7" s="67"/>
      <c r="ADA7" s="67"/>
      <c r="ADB7" s="67"/>
      <c r="ADC7" s="67"/>
      <c r="ADD7" s="67"/>
      <c r="ADE7" s="67"/>
      <c r="ADF7" s="67"/>
      <c r="ADG7" s="67"/>
      <c r="ADH7" s="67"/>
      <c r="ADI7" s="67"/>
      <c r="ADJ7" s="67"/>
      <c r="ADK7" s="67"/>
      <c r="ADL7" s="67"/>
      <c r="ADM7" s="67"/>
      <c r="ADN7" s="67"/>
      <c r="ADO7" s="67"/>
      <c r="ADP7" s="67"/>
      <c r="ADQ7" s="67"/>
      <c r="ADR7" s="67"/>
      <c r="ADS7" s="67"/>
      <c r="ADT7" s="67"/>
      <c r="ADU7" s="67"/>
      <c r="ADV7" s="67"/>
      <c r="ADW7" s="67"/>
      <c r="ADX7" s="67"/>
      <c r="ADY7" s="67"/>
      <c r="ADZ7" s="67"/>
      <c r="AEA7" s="67"/>
      <c r="AEB7" s="67"/>
      <c r="AEC7" s="67"/>
      <c r="AED7" s="67"/>
      <c r="AEE7" s="67"/>
      <c r="AEF7" s="67"/>
      <c r="AEG7" s="67"/>
      <c r="AEH7" s="67"/>
      <c r="AEI7" s="67"/>
      <c r="AEJ7" s="67"/>
      <c r="AEK7" s="67"/>
      <c r="AEL7" s="67"/>
      <c r="AEM7" s="67"/>
      <c r="AEN7" s="67"/>
      <c r="AEO7" s="67"/>
      <c r="AEP7" s="67"/>
      <c r="AEQ7" s="67"/>
      <c r="AER7" s="67"/>
      <c r="AES7" s="67"/>
      <c r="AET7" s="67"/>
      <c r="AEU7" s="67"/>
      <c r="AEV7" s="67"/>
      <c r="AEW7" s="67"/>
      <c r="AEX7" s="67"/>
      <c r="AEY7" s="67"/>
      <c r="AEZ7" s="67"/>
      <c r="AFA7" s="67"/>
      <c r="AFB7" s="67"/>
      <c r="AFC7" s="67"/>
      <c r="AFD7" s="67"/>
      <c r="AFE7" s="67"/>
      <c r="AFF7" s="67"/>
      <c r="AFG7" s="67"/>
      <c r="AFH7" s="67"/>
      <c r="AFI7" s="67"/>
      <c r="AFJ7" s="67"/>
      <c r="AFK7" s="67"/>
      <c r="AFL7" s="67"/>
      <c r="AFM7" s="67"/>
      <c r="AFN7" s="67"/>
      <c r="AFO7" s="67"/>
      <c r="AFP7" s="67"/>
      <c r="AFQ7" s="67"/>
      <c r="AFR7" s="67"/>
      <c r="AFS7" s="67"/>
      <c r="AFT7" s="67"/>
      <c r="AFU7" s="67"/>
      <c r="AFV7" s="67"/>
      <c r="AFW7" s="67"/>
      <c r="AFX7" s="67"/>
      <c r="AFY7" s="67"/>
      <c r="AFZ7" s="67"/>
      <c r="AGA7" s="67"/>
      <c r="AGB7" s="67"/>
      <c r="AGC7" s="67"/>
      <c r="AGD7" s="67"/>
      <c r="AGE7" s="67"/>
      <c r="AGF7" s="67"/>
      <c r="AGG7" s="67"/>
      <c r="AGH7" s="67"/>
      <c r="AGI7" s="67"/>
      <c r="AGJ7" s="67"/>
      <c r="AGK7" s="67"/>
      <c r="AGL7" s="67"/>
      <c r="AGM7" s="67"/>
      <c r="AGN7" s="67"/>
      <c r="AGO7" s="67"/>
      <c r="AGP7" s="67"/>
      <c r="AGQ7" s="67"/>
      <c r="AGR7" s="67"/>
      <c r="AGS7" s="67"/>
      <c r="AGT7" s="67"/>
      <c r="AGU7" s="67"/>
      <c r="AGV7" s="67"/>
      <c r="AGW7" s="67"/>
      <c r="AGX7" s="67"/>
      <c r="AGY7" s="67"/>
      <c r="AGZ7" s="67"/>
      <c r="AHA7" s="67"/>
      <c r="AHB7" s="67"/>
      <c r="AHC7" s="67"/>
      <c r="AHD7" s="67"/>
      <c r="AHE7" s="67"/>
      <c r="AHF7" s="67"/>
      <c r="AHG7" s="67"/>
      <c r="AHH7" s="67"/>
      <c r="AHI7" s="67"/>
      <c r="AHJ7" s="67"/>
      <c r="AHK7" s="67"/>
      <c r="AHL7" s="67"/>
      <c r="AHM7" s="67"/>
      <c r="AHN7" s="67"/>
      <c r="AHO7" s="67"/>
      <c r="AHP7" s="67"/>
      <c r="AHQ7" s="67"/>
      <c r="AHR7" s="67"/>
      <c r="AHS7" s="67"/>
      <c r="AHT7" s="67"/>
      <c r="AHU7" s="67"/>
      <c r="AHV7" s="67"/>
      <c r="AHW7" s="67"/>
      <c r="AHX7" s="67"/>
      <c r="AHY7" s="67"/>
      <c r="AHZ7" s="67"/>
      <c r="AIA7" s="67"/>
      <c r="AIB7" s="67"/>
      <c r="AIC7" s="67"/>
      <c r="AID7" s="67"/>
      <c r="AIE7" s="67"/>
      <c r="AIF7" s="67"/>
      <c r="AIG7" s="67"/>
      <c r="AIH7" s="67"/>
      <c r="AII7" s="67"/>
      <c r="AIJ7" s="67"/>
      <c r="AIK7" s="67"/>
      <c r="AIL7" s="67"/>
      <c r="AIM7" s="67"/>
      <c r="AIN7" s="67"/>
      <c r="AIO7" s="67"/>
      <c r="AIP7" s="67"/>
      <c r="AIQ7" s="67"/>
      <c r="AIR7" s="67"/>
      <c r="AIS7" s="67"/>
      <c r="AIT7" s="67"/>
      <c r="AIU7" s="67"/>
      <c r="AIV7" s="67"/>
      <c r="AIW7" s="67"/>
      <c r="AIX7" s="67"/>
      <c r="AIY7" s="67"/>
      <c r="AIZ7" s="67"/>
      <c r="AJA7" s="67"/>
      <c r="AJB7" s="67"/>
      <c r="AJC7" s="67"/>
      <c r="AJD7" s="67"/>
      <c r="AJE7" s="67"/>
      <c r="AJF7" s="67"/>
      <c r="AJG7" s="67"/>
      <c r="AJH7" s="67"/>
      <c r="AJI7" s="67"/>
      <c r="AJJ7" s="67"/>
      <c r="AJK7" s="67"/>
      <c r="AJL7" s="67"/>
      <c r="AJM7" s="67"/>
      <c r="AJN7" s="67"/>
      <c r="AJO7" s="67"/>
      <c r="AJP7" s="67"/>
      <c r="AJQ7" s="67"/>
      <c r="AJR7" s="67"/>
      <c r="AJS7" s="67"/>
      <c r="AJT7" s="67"/>
      <c r="AJU7" s="67"/>
      <c r="AJV7" s="67"/>
      <c r="AJW7" s="67"/>
      <c r="AJX7" s="67"/>
      <c r="AJY7" s="67"/>
      <c r="AJZ7" s="67"/>
      <c r="AKA7" s="67"/>
      <c r="AKB7" s="67"/>
      <c r="AKC7" s="67"/>
      <c r="AKD7" s="67"/>
      <c r="AKE7" s="67"/>
      <c r="AKF7" s="67"/>
      <c r="AKG7" s="67"/>
      <c r="AKH7" s="67"/>
      <c r="AKI7" s="67"/>
      <c r="AKJ7" s="67"/>
      <c r="AKK7" s="67"/>
      <c r="AKL7" s="67"/>
      <c r="AKM7" s="67"/>
      <c r="AKN7" s="67"/>
      <c r="AKO7" s="67"/>
      <c r="AKP7" s="67"/>
      <c r="AKQ7" s="67"/>
      <c r="AKR7" s="67"/>
      <c r="AKS7" s="67"/>
      <c r="AKT7" s="67"/>
      <c r="AKU7" s="67"/>
      <c r="AKV7" s="67"/>
      <c r="AKW7" s="67"/>
      <c r="AKX7" s="67"/>
      <c r="AKY7" s="67"/>
      <c r="AKZ7" s="67"/>
      <c r="ALA7" s="67"/>
      <c r="ALB7" s="67"/>
      <c r="ALC7" s="67"/>
      <c r="ALD7" s="67"/>
      <c r="ALE7" s="67"/>
      <c r="ALF7" s="67"/>
      <c r="ALG7" s="67"/>
      <c r="ALH7" s="67"/>
      <c r="ALI7" s="67"/>
      <c r="ALJ7" s="67"/>
      <c r="ALK7" s="67"/>
      <c r="ALL7" s="67"/>
      <c r="ALM7" s="67"/>
      <c r="ALN7" s="67"/>
      <c r="ALO7" s="67"/>
      <c r="ALP7" s="67"/>
      <c r="ALQ7" s="67"/>
      <c r="ALR7" s="67"/>
      <c r="ALS7" s="67"/>
      <c r="ALT7" s="67"/>
      <c r="ALU7" s="67"/>
      <c r="ALV7" s="67"/>
      <c r="ALW7" s="67"/>
      <c r="ALX7" s="67"/>
      <c r="ALY7" s="67"/>
      <c r="ALZ7" s="67"/>
      <c r="AMA7" s="67"/>
      <c r="AMB7" s="67"/>
      <c r="AMC7" s="67"/>
      <c r="AMD7" s="67"/>
      <c r="AME7" s="67"/>
      <c r="AMF7" s="67"/>
      <c r="AMG7" s="67"/>
      <c r="AMH7" s="67"/>
      <c r="AMI7" s="67"/>
      <c r="AMJ7" s="67"/>
      <c r="AMK7" s="67"/>
      <c r="AML7" s="67"/>
      <c r="AMM7" s="67"/>
      <c r="AMN7" s="67"/>
      <c r="AMO7" s="67"/>
      <c r="AMP7" s="67"/>
      <c r="AMQ7" s="67"/>
      <c r="AMR7" s="67"/>
      <c r="AMS7" s="67"/>
      <c r="AMT7" s="67"/>
      <c r="AMU7" s="67"/>
      <c r="AMV7" s="67"/>
      <c r="AMW7" s="67"/>
      <c r="AMX7" s="67"/>
      <c r="AMY7" s="67"/>
      <c r="AMZ7" s="67"/>
      <c r="ANA7" s="67"/>
      <c r="ANB7" s="67"/>
      <c r="ANC7" s="67"/>
      <c r="AND7" s="67"/>
      <c r="ANE7" s="67"/>
      <c r="ANF7" s="67"/>
      <c r="ANG7" s="67"/>
      <c r="ANH7" s="67"/>
      <c r="ANI7" s="67"/>
      <c r="ANJ7" s="67"/>
      <c r="ANK7" s="67"/>
      <c r="ANL7" s="67"/>
      <c r="ANM7" s="67"/>
      <c r="ANN7" s="67"/>
      <c r="ANO7" s="67"/>
      <c r="ANP7" s="67"/>
      <c r="ANQ7" s="67"/>
      <c r="ANR7" s="67"/>
      <c r="ANS7" s="67"/>
      <c r="ANT7" s="67"/>
      <c r="ANU7" s="67"/>
      <c r="ANV7" s="67"/>
      <c r="ANW7" s="67"/>
      <c r="ANX7" s="67"/>
      <c r="ANY7" s="67"/>
      <c r="ANZ7" s="67"/>
      <c r="AOA7" s="67"/>
      <c r="AOB7" s="67"/>
      <c r="AOC7" s="67"/>
      <c r="AOD7" s="67"/>
      <c r="AOE7" s="67"/>
      <c r="AOF7" s="67"/>
      <c r="AOG7" s="67"/>
      <c r="AOH7" s="67"/>
      <c r="AOI7" s="67"/>
      <c r="AOJ7" s="67"/>
      <c r="AOK7" s="67"/>
      <c r="AOL7" s="67"/>
      <c r="AOM7" s="67"/>
      <c r="AON7" s="67"/>
      <c r="AOO7" s="67"/>
      <c r="AOP7" s="67"/>
      <c r="AOQ7" s="67"/>
      <c r="AOR7" s="67"/>
      <c r="AOS7" s="67"/>
      <c r="AOT7" s="67"/>
      <c r="AOU7" s="67"/>
      <c r="AOV7" s="67"/>
      <c r="AOW7" s="67"/>
      <c r="AOX7" s="67"/>
      <c r="AOY7" s="67"/>
      <c r="AOZ7" s="67"/>
      <c r="APA7" s="67"/>
      <c r="APB7" s="67"/>
      <c r="APC7" s="67"/>
      <c r="APD7" s="67"/>
      <c r="APE7" s="67"/>
      <c r="APF7" s="67"/>
      <c r="APG7" s="67"/>
      <c r="APH7" s="67"/>
      <c r="API7" s="67"/>
      <c r="APJ7" s="67"/>
      <c r="APK7" s="67"/>
      <c r="APL7" s="67"/>
      <c r="APM7" s="67"/>
      <c r="APN7" s="67"/>
      <c r="APO7" s="67"/>
      <c r="APP7" s="67"/>
      <c r="APQ7" s="67"/>
      <c r="APR7" s="67"/>
      <c r="APS7" s="67"/>
      <c r="APT7" s="67"/>
      <c r="APU7" s="67"/>
      <c r="APV7" s="67"/>
      <c r="APW7" s="67"/>
      <c r="APX7" s="67"/>
      <c r="APY7" s="67"/>
      <c r="APZ7" s="67"/>
      <c r="AQA7" s="67"/>
      <c r="AQB7" s="67"/>
      <c r="AQC7" s="67"/>
      <c r="AQD7" s="67"/>
      <c r="AQE7" s="67"/>
      <c r="AQF7" s="67"/>
      <c r="AQG7" s="67"/>
      <c r="AQH7" s="67"/>
      <c r="AQI7" s="67"/>
      <c r="AQJ7" s="67"/>
      <c r="AQK7" s="67"/>
      <c r="AQL7" s="67"/>
      <c r="AQM7" s="67"/>
      <c r="AQN7" s="67"/>
      <c r="AQO7" s="67"/>
      <c r="AQP7" s="67"/>
      <c r="AQQ7" s="67"/>
      <c r="AQR7" s="67"/>
      <c r="AQS7" s="67"/>
      <c r="AQT7" s="67"/>
      <c r="AQU7" s="67"/>
      <c r="AQV7" s="67"/>
      <c r="AQW7" s="67"/>
      <c r="AQX7" s="67"/>
      <c r="AQY7" s="67"/>
      <c r="AQZ7" s="67"/>
      <c r="ARA7" s="67"/>
      <c r="ARB7" s="67"/>
      <c r="ARC7" s="67"/>
      <c r="ARD7" s="67"/>
      <c r="ARE7" s="67"/>
      <c r="ARF7" s="67"/>
      <c r="ARG7" s="67"/>
      <c r="ARH7" s="67"/>
      <c r="ARI7" s="67"/>
      <c r="ARJ7" s="67"/>
      <c r="ARK7" s="67"/>
      <c r="ARL7" s="67"/>
      <c r="ARM7" s="67"/>
      <c r="ARN7" s="67"/>
      <c r="ARO7" s="67"/>
      <c r="ARP7" s="67"/>
      <c r="ARQ7" s="67"/>
      <c r="ARR7" s="67"/>
      <c r="ARS7" s="67"/>
      <c r="ART7" s="67"/>
      <c r="ARU7" s="67"/>
      <c r="ARV7" s="67"/>
      <c r="ARW7" s="67"/>
      <c r="ARX7" s="67"/>
      <c r="ARY7" s="67"/>
      <c r="ARZ7" s="67"/>
      <c r="ASA7" s="67"/>
      <c r="ASB7" s="67"/>
      <c r="ASC7" s="67"/>
      <c r="ASD7" s="67"/>
      <c r="ASE7" s="67"/>
      <c r="ASF7" s="67"/>
      <c r="ASG7" s="67"/>
      <c r="ASH7" s="67"/>
      <c r="ASI7" s="67"/>
      <c r="ASJ7" s="67"/>
      <c r="ASK7" s="67"/>
      <c r="ASL7" s="67"/>
      <c r="ASM7" s="67"/>
      <c r="ASN7" s="67"/>
      <c r="ASO7" s="67"/>
      <c r="ASP7" s="67"/>
      <c r="ASQ7" s="67"/>
      <c r="ASR7" s="67"/>
      <c r="ASS7" s="67"/>
      <c r="AST7" s="67"/>
      <c r="ASU7" s="67"/>
      <c r="ASV7" s="67"/>
      <c r="ASW7" s="67"/>
      <c r="ASX7" s="67"/>
      <c r="ASY7" s="67"/>
      <c r="ASZ7" s="67"/>
      <c r="ATA7" s="67"/>
      <c r="ATB7" s="67"/>
      <c r="ATC7" s="67"/>
      <c r="ATD7" s="67"/>
      <c r="ATE7" s="67"/>
      <c r="ATF7" s="67"/>
      <c r="ATG7" s="67"/>
      <c r="ATH7" s="67"/>
      <c r="ATI7" s="67"/>
      <c r="ATJ7" s="67"/>
      <c r="ATK7" s="67"/>
      <c r="ATL7" s="67"/>
      <c r="ATM7" s="67"/>
      <c r="ATN7" s="67"/>
      <c r="ATO7" s="67"/>
      <c r="ATP7" s="67"/>
      <c r="ATQ7" s="67"/>
      <c r="ATR7" s="67"/>
      <c r="ATS7" s="67"/>
      <c r="ATT7" s="67"/>
      <c r="ATU7" s="67"/>
      <c r="ATV7" s="67"/>
      <c r="ATW7" s="67"/>
      <c r="ATX7" s="67"/>
      <c r="ATY7" s="67"/>
      <c r="ATZ7" s="67"/>
      <c r="AUA7" s="67"/>
      <c r="AUB7" s="67"/>
      <c r="AUC7" s="67"/>
      <c r="AUD7" s="67"/>
      <c r="AUE7" s="67"/>
      <c r="AUF7" s="67"/>
      <c r="AUG7" s="67"/>
      <c r="AUH7" s="67"/>
      <c r="AUI7" s="67"/>
      <c r="AUJ7" s="67"/>
      <c r="AUK7" s="67"/>
      <c r="AUL7" s="67"/>
      <c r="AUM7" s="67"/>
      <c r="AUN7" s="67"/>
      <c r="AUO7" s="67"/>
      <c r="AUP7" s="67"/>
      <c r="AUQ7" s="67"/>
      <c r="AUR7" s="67"/>
      <c r="AUS7" s="67"/>
      <c r="AUT7" s="67"/>
      <c r="AUU7" s="67"/>
      <c r="AUV7" s="67"/>
      <c r="AUW7" s="67"/>
      <c r="AUX7" s="67"/>
      <c r="AUY7" s="67"/>
      <c r="AUZ7" s="67"/>
      <c r="AVA7" s="67"/>
      <c r="AVB7" s="67"/>
      <c r="AVC7" s="67"/>
      <c r="AVD7" s="67"/>
      <c r="AVE7" s="67"/>
      <c r="AVF7" s="67"/>
      <c r="AVG7" s="67"/>
      <c r="AVH7" s="67"/>
      <c r="AVI7" s="67"/>
      <c r="AVJ7" s="67"/>
      <c r="AVK7" s="67"/>
      <c r="AVL7" s="67"/>
      <c r="AVM7" s="67"/>
      <c r="AVN7" s="67"/>
      <c r="AVO7" s="67"/>
      <c r="AVP7" s="67"/>
      <c r="AVQ7" s="67"/>
      <c r="AVR7" s="67"/>
      <c r="AVS7" s="67"/>
      <c r="AVT7" s="67"/>
      <c r="AVU7" s="67"/>
      <c r="AVV7" s="67"/>
      <c r="AVW7" s="67"/>
      <c r="AVX7" s="67"/>
      <c r="AVY7" s="67"/>
      <c r="AVZ7" s="67"/>
      <c r="AWA7" s="67"/>
      <c r="AWB7" s="67"/>
      <c r="AWC7" s="67"/>
      <c r="AWD7" s="67"/>
      <c r="AWE7" s="67"/>
      <c r="AWF7" s="67"/>
      <c r="AWG7" s="67"/>
      <c r="AWH7" s="67"/>
      <c r="AWI7" s="67"/>
      <c r="AWJ7" s="67"/>
      <c r="AWK7" s="67"/>
      <c r="AWL7" s="67"/>
      <c r="AWM7" s="67"/>
      <c r="AWN7" s="67"/>
      <c r="AWO7" s="67"/>
      <c r="AWP7" s="67"/>
      <c r="AWQ7" s="67"/>
      <c r="AWR7" s="67"/>
      <c r="AWS7" s="67"/>
      <c r="AWT7" s="67"/>
      <c r="AWU7" s="67"/>
      <c r="AWV7" s="67"/>
      <c r="AWW7" s="67"/>
      <c r="AWX7" s="67"/>
      <c r="AWY7" s="67"/>
      <c r="AWZ7" s="67"/>
      <c r="AXA7" s="67"/>
      <c r="AXB7" s="67"/>
      <c r="AXC7" s="67"/>
      <c r="AXD7" s="67"/>
      <c r="AXE7" s="67"/>
      <c r="AXF7" s="67"/>
      <c r="AXG7" s="67"/>
      <c r="AXH7" s="67"/>
      <c r="AXI7" s="67"/>
      <c r="AXJ7" s="67"/>
      <c r="AXK7" s="67"/>
      <c r="AXL7" s="67"/>
      <c r="AXM7" s="67"/>
      <c r="AXN7" s="67"/>
      <c r="AXO7" s="67"/>
      <c r="AXP7" s="67"/>
      <c r="AXQ7" s="67"/>
      <c r="AXR7" s="67"/>
      <c r="AXS7" s="67"/>
      <c r="AXT7" s="67"/>
      <c r="AXU7" s="67"/>
      <c r="AXV7" s="67"/>
      <c r="AXW7" s="67"/>
      <c r="AXX7" s="67"/>
      <c r="AXY7" s="67"/>
      <c r="AXZ7" s="67"/>
      <c r="AYA7" s="67"/>
      <c r="AYB7" s="67"/>
      <c r="AYC7" s="67"/>
      <c r="AYD7" s="67"/>
      <c r="AYE7" s="67"/>
      <c r="AYF7" s="67"/>
      <c r="AYG7" s="67"/>
      <c r="AYH7" s="67"/>
      <c r="AYI7" s="67"/>
      <c r="AYJ7" s="67"/>
      <c r="AYK7" s="67"/>
      <c r="AYL7" s="67"/>
      <c r="AYM7" s="67"/>
      <c r="AYN7" s="67"/>
      <c r="AYO7" s="67"/>
      <c r="AYP7" s="67"/>
      <c r="AYQ7" s="67"/>
      <c r="AYR7" s="67"/>
      <c r="AYS7" s="67"/>
      <c r="AYT7" s="67"/>
      <c r="AYU7" s="67"/>
      <c r="AYV7" s="67"/>
      <c r="AYW7" s="67"/>
      <c r="AYX7" s="67"/>
      <c r="AYY7" s="67"/>
      <c r="AYZ7" s="67"/>
      <c r="AZA7" s="67"/>
      <c r="AZB7" s="67"/>
      <c r="AZC7" s="67"/>
      <c r="AZD7" s="67"/>
      <c r="AZE7" s="67"/>
      <c r="AZF7" s="67"/>
      <c r="AZG7" s="67"/>
      <c r="AZH7" s="67"/>
      <c r="AZI7" s="67"/>
      <c r="AZJ7" s="67"/>
      <c r="AZK7" s="67"/>
      <c r="AZL7" s="67"/>
      <c r="AZM7" s="67"/>
      <c r="AZN7" s="67"/>
      <c r="AZO7" s="67"/>
      <c r="AZP7" s="67"/>
      <c r="AZQ7" s="67"/>
      <c r="AZR7" s="67"/>
      <c r="AZS7" s="67"/>
      <c r="AZT7" s="67"/>
      <c r="AZU7" s="67"/>
      <c r="AZV7" s="67"/>
      <c r="AZW7" s="67"/>
      <c r="AZX7" s="67"/>
      <c r="AZY7" s="67"/>
      <c r="AZZ7" s="67"/>
      <c r="BAA7" s="67"/>
      <c r="BAB7" s="67"/>
      <c r="BAC7" s="67"/>
      <c r="BAD7" s="67"/>
      <c r="BAE7" s="67"/>
      <c r="BAF7" s="67"/>
      <c r="BAG7" s="67"/>
      <c r="BAH7" s="67"/>
      <c r="BAI7" s="67"/>
      <c r="BAJ7" s="67"/>
      <c r="BAK7" s="67"/>
      <c r="BAL7" s="67"/>
      <c r="BAM7" s="67"/>
      <c r="BAN7" s="67"/>
      <c r="BAO7" s="67"/>
      <c r="BAP7" s="67"/>
      <c r="BAQ7" s="67"/>
      <c r="BAR7" s="67"/>
      <c r="BAS7" s="67"/>
      <c r="BAT7" s="67"/>
      <c r="BAU7" s="67"/>
      <c r="BAV7" s="67"/>
      <c r="BAW7" s="67"/>
      <c r="BAX7" s="67"/>
      <c r="BAY7" s="67"/>
      <c r="BAZ7" s="67"/>
      <c r="BBA7" s="67"/>
      <c r="BBB7" s="67"/>
      <c r="BBC7" s="67"/>
      <c r="BBD7" s="67"/>
      <c r="BBE7" s="67"/>
      <c r="BBF7" s="67"/>
      <c r="BBG7" s="67"/>
      <c r="BBH7" s="67"/>
      <c r="BBI7" s="67"/>
      <c r="BBJ7" s="67"/>
      <c r="BBK7" s="67"/>
      <c r="BBL7" s="67"/>
      <c r="BBM7" s="67"/>
      <c r="BBN7" s="67"/>
      <c r="BBO7" s="67"/>
      <c r="BBP7" s="67"/>
      <c r="BBQ7" s="67"/>
      <c r="BBR7" s="67"/>
      <c r="BBS7" s="67"/>
      <c r="BBT7" s="67"/>
      <c r="BBU7" s="67"/>
      <c r="BBV7" s="67"/>
      <c r="BBW7" s="67"/>
      <c r="BBX7" s="67"/>
      <c r="BBY7" s="67"/>
      <c r="BBZ7" s="67"/>
      <c r="BCA7" s="67"/>
      <c r="BCB7" s="67"/>
      <c r="BCC7" s="67"/>
      <c r="BCD7" s="67"/>
      <c r="BCE7" s="67"/>
      <c r="BCF7" s="67"/>
      <c r="BCG7" s="67"/>
      <c r="BCH7" s="67"/>
      <c r="BCI7" s="67"/>
      <c r="BCJ7" s="67"/>
      <c r="BCK7" s="67"/>
      <c r="BCL7" s="67"/>
      <c r="BCM7" s="67"/>
      <c r="BCN7" s="67"/>
      <c r="BCO7" s="67"/>
      <c r="BCP7" s="67"/>
      <c r="BCQ7" s="67"/>
      <c r="BCR7" s="67"/>
      <c r="BCS7" s="67"/>
      <c r="BCT7" s="67"/>
      <c r="BCU7" s="67"/>
      <c r="BCV7" s="67"/>
      <c r="BCW7" s="67"/>
      <c r="BCX7" s="67"/>
      <c r="BCY7" s="67"/>
      <c r="BCZ7" s="67"/>
      <c r="BDA7" s="67"/>
      <c r="BDB7" s="67"/>
      <c r="BDC7" s="67"/>
      <c r="BDD7" s="67"/>
      <c r="BDE7" s="67"/>
      <c r="BDF7" s="67"/>
      <c r="BDG7" s="67"/>
      <c r="BDH7" s="67"/>
      <c r="BDI7" s="67"/>
      <c r="BDJ7" s="67"/>
      <c r="BDK7" s="67"/>
      <c r="BDL7" s="67"/>
      <c r="BDM7" s="67"/>
      <c r="BDN7" s="67"/>
      <c r="BDO7" s="67"/>
      <c r="BDP7" s="67"/>
      <c r="BDQ7" s="67"/>
      <c r="BDR7" s="67"/>
      <c r="BDS7" s="67"/>
      <c r="BDT7" s="67"/>
      <c r="BDU7" s="67"/>
      <c r="BDV7" s="67"/>
      <c r="BDW7" s="67"/>
      <c r="BDX7" s="67"/>
      <c r="BDY7" s="67"/>
      <c r="BDZ7" s="67"/>
      <c r="BEA7" s="67"/>
      <c r="BEB7" s="67"/>
      <c r="BEC7" s="67"/>
      <c r="BED7" s="67"/>
      <c r="BEE7" s="67"/>
      <c r="BEF7" s="67"/>
      <c r="BEG7" s="67"/>
      <c r="BEH7" s="67"/>
      <c r="BEI7" s="67"/>
      <c r="BEJ7" s="67"/>
      <c r="BEK7" s="67"/>
      <c r="BEL7" s="67"/>
      <c r="BEM7" s="67"/>
      <c r="BEN7" s="67"/>
      <c r="BEO7" s="67"/>
      <c r="BEP7" s="67"/>
      <c r="BEQ7" s="67"/>
      <c r="BER7" s="67"/>
      <c r="BES7" s="67"/>
      <c r="BET7" s="67"/>
      <c r="BEU7" s="67"/>
      <c r="BEV7" s="67"/>
      <c r="BEW7" s="67"/>
      <c r="BEX7" s="67"/>
      <c r="BEY7" s="67"/>
      <c r="BEZ7" s="67"/>
      <c r="BFA7" s="67"/>
      <c r="BFB7" s="67"/>
      <c r="BFC7" s="67"/>
      <c r="BFD7" s="67"/>
      <c r="BFE7" s="67"/>
      <c r="BFF7" s="67"/>
      <c r="BFG7" s="67"/>
      <c r="BFH7" s="67"/>
      <c r="BFI7" s="67"/>
      <c r="BFJ7" s="67"/>
      <c r="BFK7" s="67"/>
      <c r="BFL7" s="67"/>
      <c r="BFM7" s="67"/>
      <c r="BFN7" s="67"/>
      <c r="BFO7" s="67"/>
      <c r="BFP7" s="67"/>
      <c r="BFQ7" s="67"/>
      <c r="BFR7" s="67"/>
      <c r="BFS7" s="67"/>
      <c r="BFT7" s="67"/>
      <c r="BFU7" s="67"/>
      <c r="BFV7" s="67"/>
      <c r="BFW7" s="67"/>
      <c r="BFX7" s="67"/>
      <c r="BFY7" s="67"/>
      <c r="BFZ7" s="67"/>
      <c r="BGA7" s="67"/>
      <c r="BGB7" s="67"/>
      <c r="BGC7" s="67"/>
      <c r="BGD7" s="67"/>
      <c r="BGE7" s="67"/>
      <c r="BGF7" s="67"/>
      <c r="BGG7" s="67"/>
      <c r="BGH7" s="67"/>
      <c r="BGI7" s="67"/>
      <c r="BGJ7" s="67"/>
      <c r="BGK7" s="67"/>
      <c r="BGL7" s="67"/>
      <c r="BGM7" s="67"/>
      <c r="BGN7" s="67"/>
      <c r="BGO7" s="67"/>
      <c r="BGP7" s="67"/>
      <c r="BGQ7" s="67"/>
      <c r="BGR7" s="67"/>
      <c r="BGS7" s="67"/>
      <c r="BGT7" s="67"/>
      <c r="BGU7" s="67"/>
      <c r="BGV7" s="67"/>
      <c r="BGW7" s="67"/>
      <c r="BGX7" s="67"/>
      <c r="BGY7" s="67"/>
      <c r="BGZ7" s="67"/>
      <c r="BHA7" s="67"/>
      <c r="BHB7" s="67"/>
      <c r="BHC7" s="67"/>
      <c r="BHD7" s="67"/>
      <c r="BHE7" s="67"/>
      <c r="BHF7" s="67"/>
      <c r="BHG7" s="67"/>
      <c r="BHH7" s="67"/>
      <c r="BHI7" s="67"/>
      <c r="BHJ7" s="67"/>
      <c r="BHK7" s="67"/>
      <c r="BHL7" s="67"/>
      <c r="BHM7" s="67"/>
      <c r="BHN7" s="67"/>
      <c r="BHO7" s="67"/>
      <c r="BHP7" s="67"/>
      <c r="BHQ7" s="67"/>
      <c r="BHR7" s="67"/>
      <c r="BHS7" s="67"/>
      <c r="BHT7" s="67"/>
      <c r="BHU7" s="67"/>
      <c r="BHV7" s="67"/>
      <c r="BHW7" s="67"/>
      <c r="BHX7" s="67"/>
      <c r="BHY7" s="67"/>
      <c r="BHZ7" s="67"/>
      <c r="BIA7" s="67"/>
      <c r="BIB7" s="67"/>
      <c r="BIC7" s="67"/>
      <c r="BID7" s="67"/>
      <c r="BIE7" s="67"/>
      <c r="BIF7" s="67"/>
      <c r="BIG7" s="67"/>
      <c r="BIH7" s="67"/>
      <c r="BII7" s="67"/>
      <c r="BIJ7" s="67"/>
      <c r="BIK7" s="67"/>
      <c r="BIL7" s="67"/>
      <c r="BIM7" s="67"/>
      <c r="BIN7" s="67"/>
      <c r="BIO7" s="67"/>
      <c r="BIP7" s="67"/>
      <c r="BIQ7" s="67"/>
      <c r="BIR7" s="67"/>
      <c r="BIS7" s="67"/>
      <c r="BIT7" s="67"/>
      <c r="BIU7" s="67"/>
      <c r="BIV7" s="67"/>
      <c r="BIW7" s="67"/>
      <c r="BIX7" s="67"/>
      <c r="BIY7" s="67"/>
      <c r="BIZ7" s="67"/>
      <c r="BJA7" s="67"/>
      <c r="BJB7" s="67"/>
      <c r="BJC7" s="67"/>
      <c r="BJD7" s="67"/>
      <c r="BJE7" s="67"/>
      <c r="BJF7" s="67"/>
      <c r="BJG7" s="67"/>
      <c r="BJH7" s="67"/>
      <c r="BJI7" s="67"/>
      <c r="BJJ7" s="67"/>
      <c r="BJK7" s="67"/>
      <c r="BJL7" s="67"/>
      <c r="BJM7" s="67"/>
      <c r="BJN7" s="67"/>
      <c r="BJO7" s="67"/>
      <c r="BJP7" s="67"/>
      <c r="BJQ7" s="67"/>
      <c r="BJR7" s="67"/>
      <c r="BJS7" s="67"/>
      <c r="BJT7" s="67"/>
      <c r="BJU7" s="67"/>
      <c r="BJV7" s="67"/>
      <c r="BJW7" s="67"/>
      <c r="BJX7" s="67"/>
      <c r="BJY7" s="67"/>
      <c r="BJZ7" s="67"/>
      <c r="BKA7" s="67"/>
      <c r="BKB7" s="67"/>
      <c r="BKC7" s="67"/>
      <c r="BKD7" s="67"/>
      <c r="BKE7" s="67"/>
      <c r="BKF7" s="67"/>
      <c r="BKG7" s="67"/>
      <c r="BKH7" s="67"/>
      <c r="BKI7" s="67"/>
      <c r="BKJ7" s="67"/>
      <c r="BKK7" s="67"/>
      <c r="BKL7" s="67"/>
      <c r="BKM7" s="67"/>
      <c r="BKN7" s="67"/>
      <c r="BKO7" s="67"/>
      <c r="BKP7" s="67"/>
      <c r="BKQ7" s="67"/>
      <c r="BKR7" s="67"/>
      <c r="BKS7" s="67"/>
      <c r="BKT7" s="67"/>
      <c r="BKU7" s="67"/>
      <c r="BKV7" s="67"/>
      <c r="BKW7" s="67"/>
      <c r="BKX7" s="67"/>
      <c r="BKY7" s="67"/>
      <c r="BKZ7" s="67"/>
      <c r="BLA7" s="67"/>
      <c r="BLB7" s="67"/>
      <c r="BLC7" s="67"/>
      <c r="BLD7" s="67"/>
      <c r="BLE7" s="67"/>
      <c r="BLF7" s="67"/>
      <c r="BLG7" s="67"/>
      <c r="BLH7" s="67"/>
      <c r="BLI7" s="67"/>
      <c r="BLJ7" s="67"/>
      <c r="BLK7" s="67"/>
      <c r="BLL7" s="67"/>
      <c r="BLM7" s="67"/>
      <c r="BLN7" s="67"/>
      <c r="BLO7" s="67"/>
      <c r="BLP7" s="67"/>
      <c r="BLQ7" s="67"/>
      <c r="BLR7" s="67"/>
      <c r="BLS7" s="67"/>
      <c r="BLT7" s="67"/>
      <c r="BLU7" s="67"/>
      <c r="BLV7" s="67"/>
      <c r="BLW7" s="67"/>
      <c r="BLX7" s="67"/>
      <c r="BLY7" s="67"/>
      <c r="BLZ7" s="67"/>
      <c r="BMA7" s="67"/>
      <c r="BMB7" s="67"/>
      <c r="BMC7" s="67"/>
      <c r="BMD7" s="67"/>
      <c r="BME7" s="67"/>
      <c r="BMF7" s="67"/>
      <c r="BMG7" s="67"/>
      <c r="BMH7" s="67"/>
      <c r="BMI7" s="67"/>
      <c r="BMJ7" s="67"/>
      <c r="BMK7" s="67"/>
      <c r="BML7" s="67"/>
      <c r="BMM7" s="67"/>
      <c r="BMN7" s="67"/>
      <c r="BMO7" s="67"/>
      <c r="BMP7" s="67"/>
      <c r="BMQ7" s="67"/>
      <c r="BMR7" s="67"/>
      <c r="BMS7" s="67"/>
      <c r="BMT7" s="67"/>
      <c r="BMU7" s="67"/>
      <c r="BMV7" s="67"/>
      <c r="BMW7" s="67"/>
      <c r="BMX7" s="67"/>
      <c r="BMY7" s="67"/>
      <c r="BMZ7" s="67"/>
      <c r="BNA7" s="67"/>
      <c r="BNB7" s="67"/>
      <c r="BNC7" s="67"/>
      <c r="BND7" s="67"/>
      <c r="BNE7" s="67"/>
      <c r="BNF7" s="67"/>
      <c r="BNG7" s="67"/>
      <c r="BNH7" s="67"/>
      <c r="BNI7" s="67"/>
      <c r="BNJ7" s="67"/>
      <c r="BNK7" s="67"/>
      <c r="BNL7" s="67"/>
      <c r="BNM7" s="67"/>
      <c r="BNN7" s="67"/>
      <c r="BNO7" s="67"/>
      <c r="BNP7" s="67"/>
      <c r="BNQ7" s="67"/>
      <c r="BNR7" s="67"/>
      <c r="BNS7" s="67"/>
      <c r="BNT7" s="67"/>
      <c r="BNU7" s="67"/>
      <c r="BNV7" s="67"/>
      <c r="BNW7" s="67"/>
      <c r="BNX7" s="67"/>
      <c r="BNY7" s="67"/>
      <c r="BNZ7" s="67"/>
      <c r="BOA7" s="67"/>
      <c r="BOB7" s="67"/>
      <c r="BOC7" s="67"/>
      <c r="BOD7" s="67"/>
      <c r="BOE7" s="67"/>
      <c r="BOF7" s="67"/>
      <c r="BOG7" s="67"/>
      <c r="BOH7" s="67"/>
      <c r="BOI7" s="67"/>
      <c r="BOJ7" s="67"/>
      <c r="BOK7" s="67"/>
      <c r="BOL7" s="67"/>
      <c r="BOM7" s="67"/>
      <c r="BON7" s="67"/>
      <c r="BOO7" s="67"/>
      <c r="BOP7" s="67"/>
      <c r="BOQ7" s="67"/>
      <c r="BOR7" s="67"/>
      <c r="BOS7" s="67"/>
      <c r="BOT7" s="67"/>
      <c r="BOU7" s="67"/>
      <c r="BOV7" s="67"/>
      <c r="BOW7" s="67"/>
      <c r="BOX7" s="67"/>
      <c r="BOY7" s="67"/>
      <c r="BOZ7" s="67"/>
      <c r="BPA7" s="67"/>
      <c r="BPB7" s="67"/>
      <c r="BPC7" s="67"/>
      <c r="BPD7" s="67"/>
      <c r="BPE7" s="67"/>
      <c r="BPF7" s="67"/>
      <c r="BPG7" s="67"/>
      <c r="BPH7" s="67"/>
      <c r="BPI7" s="67"/>
      <c r="BPJ7" s="67"/>
      <c r="BPK7" s="67"/>
      <c r="BPL7" s="67"/>
      <c r="BPM7" s="67"/>
      <c r="BPN7" s="67"/>
      <c r="BPO7" s="67"/>
      <c r="BPP7" s="67"/>
      <c r="BPQ7" s="67"/>
      <c r="BPR7" s="67"/>
      <c r="BPS7" s="67"/>
      <c r="BPT7" s="67"/>
      <c r="BPU7" s="67"/>
      <c r="BPV7" s="67"/>
      <c r="BPW7" s="67"/>
      <c r="BPX7" s="67"/>
      <c r="BPY7" s="67"/>
      <c r="BPZ7" s="67"/>
      <c r="BQA7" s="67"/>
      <c r="BQB7" s="67"/>
      <c r="BQC7" s="67"/>
      <c r="BQD7" s="67"/>
      <c r="BQE7" s="67"/>
      <c r="BQF7" s="67"/>
      <c r="BQG7" s="67"/>
      <c r="BQH7" s="67"/>
      <c r="BQI7" s="67"/>
      <c r="BQJ7" s="67"/>
      <c r="BQK7" s="67"/>
      <c r="BQL7" s="67"/>
      <c r="BQM7" s="67"/>
      <c r="BQN7" s="67"/>
      <c r="BQO7" s="67"/>
      <c r="BQP7" s="67"/>
      <c r="BQQ7" s="67"/>
      <c r="BQR7" s="67"/>
      <c r="BQS7" s="67"/>
      <c r="BQT7" s="67"/>
      <c r="BQU7" s="67"/>
      <c r="BQV7" s="67"/>
      <c r="BQW7" s="67"/>
      <c r="BQX7" s="67"/>
      <c r="BQY7" s="67"/>
      <c r="BQZ7" s="67"/>
      <c r="BRA7" s="67"/>
      <c r="BRB7" s="67"/>
      <c r="BRC7" s="67"/>
      <c r="BRD7" s="67"/>
      <c r="BRE7" s="67"/>
      <c r="BRF7" s="67"/>
      <c r="BRG7" s="67"/>
      <c r="BRH7" s="67"/>
      <c r="BRI7" s="67"/>
      <c r="BRJ7" s="67"/>
      <c r="BRK7" s="67"/>
      <c r="BRL7" s="67"/>
      <c r="BRM7" s="67"/>
      <c r="BRN7" s="67"/>
      <c r="BRO7" s="67"/>
      <c r="BRP7" s="67"/>
      <c r="BRQ7" s="67"/>
      <c r="BRR7" s="67"/>
      <c r="BRS7" s="67"/>
      <c r="BRT7" s="67"/>
      <c r="BRU7" s="67"/>
      <c r="BRV7" s="67"/>
      <c r="BRW7" s="67"/>
      <c r="BRX7" s="67"/>
      <c r="BRY7" s="67"/>
      <c r="BRZ7" s="67"/>
      <c r="BSA7" s="67"/>
      <c r="BSB7" s="67"/>
      <c r="BSC7" s="67"/>
      <c r="BSD7" s="67"/>
      <c r="BSE7" s="67"/>
      <c r="BSF7" s="67"/>
      <c r="BSG7" s="67"/>
      <c r="BSH7" s="67"/>
      <c r="BSI7" s="67"/>
      <c r="BSJ7" s="67"/>
      <c r="BSK7" s="67"/>
      <c r="BSL7" s="67"/>
      <c r="BSM7" s="67"/>
      <c r="BSN7" s="67"/>
      <c r="BSO7" s="67"/>
      <c r="BSP7" s="67"/>
      <c r="BSQ7" s="67"/>
      <c r="BSR7" s="67"/>
      <c r="BSS7" s="67"/>
      <c r="BST7" s="67"/>
      <c r="BSU7" s="67"/>
      <c r="BSV7" s="67"/>
      <c r="BSW7" s="67"/>
      <c r="BSX7" s="67"/>
      <c r="BSY7" s="67"/>
      <c r="BSZ7" s="67"/>
      <c r="BTA7" s="67"/>
      <c r="BTB7" s="67"/>
      <c r="BTC7" s="67"/>
      <c r="BTD7" s="67"/>
      <c r="BTE7" s="67"/>
      <c r="BTF7" s="67"/>
      <c r="BTG7" s="67"/>
      <c r="BTH7" s="67"/>
      <c r="BTI7" s="67"/>
      <c r="BTJ7" s="67"/>
      <c r="BTK7" s="67"/>
      <c r="BTL7" s="67"/>
      <c r="BTM7" s="67"/>
      <c r="BTN7" s="67"/>
      <c r="BTO7" s="67"/>
      <c r="BTP7" s="67"/>
      <c r="BTQ7" s="67"/>
      <c r="BTR7" s="67"/>
      <c r="BTS7" s="67"/>
      <c r="BTT7" s="67"/>
      <c r="BTU7" s="67"/>
      <c r="BTV7" s="67"/>
      <c r="BTW7" s="67"/>
      <c r="BTX7" s="67"/>
      <c r="BTY7" s="67"/>
      <c r="BTZ7" s="67"/>
      <c r="BUA7" s="67"/>
      <c r="BUB7" s="67"/>
      <c r="BUC7" s="67"/>
      <c r="BUD7" s="67"/>
      <c r="BUE7" s="67"/>
      <c r="BUF7" s="67"/>
      <c r="BUG7" s="67"/>
      <c r="BUH7" s="67"/>
      <c r="BUI7" s="67"/>
      <c r="BUJ7" s="67"/>
      <c r="BUK7" s="67"/>
      <c r="BUL7" s="67"/>
      <c r="BUM7" s="67"/>
      <c r="BUN7" s="67"/>
      <c r="BUO7" s="67"/>
      <c r="BUP7" s="67"/>
      <c r="BUQ7" s="67"/>
      <c r="BUR7" s="67"/>
      <c r="BUS7" s="67"/>
      <c r="BUT7" s="67"/>
      <c r="BUU7" s="67"/>
      <c r="BUV7" s="67"/>
      <c r="BUW7" s="67"/>
      <c r="BUX7" s="67"/>
      <c r="BUY7" s="67"/>
      <c r="BUZ7" s="67"/>
      <c r="BVA7" s="67"/>
      <c r="BVB7" s="67"/>
      <c r="BVC7" s="67"/>
      <c r="BVD7" s="67"/>
      <c r="BVE7" s="67"/>
      <c r="BVF7" s="67"/>
      <c r="BVG7" s="67"/>
      <c r="BVH7" s="67"/>
      <c r="BVI7" s="67"/>
      <c r="BVJ7" s="67"/>
      <c r="BVK7" s="67"/>
      <c r="BVL7" s="67"/>
      <c r="BVM7" s="67"/>
      <c r="BVN7" s="67"/>
      <c r="BVO7" s="67"/>
      <c r="BVP7" s="67"/>
      <c r="BVQ7" s="67"/>
      <c r="BVR7" s="67"/>
      <c r="BVS7" s="67"/>
      <c r="BVT7" s="67"/>
      <c r="BVU7" s="67"/>
      <c r="BVV7" s="67"/>
      <c r="BVW7" s="67"/>
      <c r="BVX7" s="67"/>
      <c r="BVY7" s="67"/>
      <c r="BVZ7" s="67"/>
      <c r="BWA7" s="67"/>
      <c r="BWB7" s="67"/>
      <c r="BWC7" s="67"/>
      <c r="BWD7" s="67"/>
      <c r="BWE7" s="67"/>
      <c r="BWF7" s="67"/>
      <c r="BWG7" s="67"/>
      <c r="BWH7" s="67"/>
      <c r="BWI7" s="67"/>
      <c r="BWJ7" s="67"/>
      <c r="BWK7" s="67"/>
      <c r="BWL7" s="67"/>
      <c r="BWM7" s="67"/>
      <c r="BWN7" s="67"/>
      <c r="BWO7" s="67"/>
    </row>
    <row r="8" spans="1:1965" s="68" customFormat="1" ht="51.75" thickBot="1" x14ac:dyDescent="0.3">
      <c r="A8" s="1043" t="s">
        <v>416</v>
      </c>
      <c r="B8" s="1044"/>
      <c r="C8" s="1044"/>
      <c r="D8" s="1045"/>
      <c r="E8" s="69" t="s">
        <v>417</v>
      </c>
      <c r="F8" s="70" t="s">
        <v>418</v>
      </c>
      <c r="G8" s="69" t="s">
        <v>417</v>
      </c>
      <c r="H8" s="70" t="s">
        <v>418</v>
      </c>
      <c r="I8" s="69" t="s">
        <v>417</v>
      </c>
      <c r="J8" s="70" t="s">
        <v>418</v>
      </c>
      <c r="K8" s="69" t="s">
        <v>417</v>
      </c>
      <c r="L8" s="70" t="s">
        <v>418</v>
      </c>
      <c r="M8" s="69" t="s">
        <v>417</v>
      </c>
      <c r="N8" s="70" t="s">
        <v>418</v>
      </c>
      <c r="O8" s="71" t="s">
        <v>419</v>
      </c>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c r="IU8" s="67"/>
      <c r="IV8" s="67"/>
      <c r="IW8" s="67"/>
      <c r="IX8" s="67"/>
      <c r="IY8" s="67"/>
      <c r="IZ8" s="67"/>
      <c r="JA8" s="67"/>
      <c r="JB8" s="67"/>
      <c r="JC8" s="67"/>
      <c r="JD8" s="67"/>
      <c r="JE8" s="67"/>
      <c r="JF8" s="67"/>
      <c r="JG8" s="67"/>
      <c r="JH8" s="67"/>
      <c r="JI8" s="67"/>
      <c r="JJ8" s="67"/>
      <c r="JK8" s="67"/>
      <c r="JL8" s="67"/>
      <c r="JM8" s="67"/>
      <c r="JN8" s="67"/>
      <c r="JO8" s="67"/>
      <c r="JP8" s="67"/>
      <c r="JQ8" s="67"/>
      <c r="JR8" s="67"/>
      <c r="JS8" s="67"/>
      <c r="JT8" s="67"/>
      <c r="JU8" s="67"/>
      <c r="JV8" s="67"/>
      <c r="JW8" s="67"/>
      <c r="JX8" s="67"/>
      <c r="JY8" s="67"/>
      <c r="JZ8" s="67"/>
      <c r="KA8" s="67"/>
      <c r="KB8" s="67"/>
      <c r="KC8" s="67"/>
      <c r="KD8" s="67"/>
      <c r="KE8" s="67"/>
      <c r="KF8" s="67"/>
      <c r="KG8" s="67"/>
      <c r="KH8" s="67"/>
      <c r="KI8" s="67"/>
      <c r="KJ8" s="67"/>
      <c r="KK8" s="67"/>
      <c r="KL8" s="67"/>
      <c r="KM8" s="67"/>
      <c r="KN8" s="67"/>
      <c r="KO8" s="67"/>
      <c r="KP8" s="67"/>
      <c r="KQ8" s="67"/>
      <c r="KR8" s="67"/>
      <c r="KS8" s="67"/>
      <c r="KT8" s="67"/>
      <c r="KU8" s="67"/>
      <c r="KV8" s="67"/>
      <c r="KW8" s="67"/>
      <c r="KX8" s="67"/>
      <c r="KY8" s="67"/>
      <c r="KZ8" s="67"/>
      <c r="LA8" s="67"/>
      <c r="LB8" s="67"/>
      <c r="LC8" s="67"/>
      <c r="LD8" s="67"/>
      <c r="LE8" s="67"/>
      <c r="LF8" s="67"/>
      <c r="LG8" s="67"/>
      <c r="LH8" s="67"/>
      <c r="LI8" s="67"/>
      <c r="LJ8" s="67"/>
      <c r="LK8" s="67"/>
      <c r="LL8" s="67"/>
      <c r="LM8" s="67"/>
      <c r="LN8" s="67"/>
      <c r="LO8" s="67"/>
      <c r="LP8" s="67"/>
      <c r="LQ8" s="67"/>
      <c r="LR8" s="67"/>
      <c r="LS8" s="67"/>
      <c r="LT8" s="67"/>
      <c r="LU8" s="67"/>
      <c r="LV8" s="67"/>
      <c r="LW8" s="67"/>
      <c r="LX8" s="67"/>
      <c r="LY8" s="67"/>
      <c r="LZ8" s="67"/>
      <c r="MA8" s="67"/>
      <c r="MB8" s="67"/>
      <c r="MC8" s="67"/>
      <c r="MD8" s="67"/>
      <c r="ME8" s="67"/>
      <c r="MF8" s="67"/>
      <c r="MG8" s="67"/>
      <c r="MH8" s="67"/>
      <c r="MI8" s="67"/>
      <c r="MJ8" s="67"/>
      <c r="MK8" s="67"/>
      <c r="ML8" s="67"/>
      <c r="MM8" s="67"/>
      <c r="MN8" s="67"/>
      <c r="MO8" s="67"/>
      <c r="MP8" s="67"/>
      <c r="MQ8" s="67"/>
      <c r="MR8" s="67"/>
      <c r="MS8" s="67"/>
      <c r="MT8" s="67"/>
      <c r="MU8" s="67"/>
      <c r="MV8" s="67"/>
      <c r="MW8" s="67"/>
      <c r="MX8" s="67"/>
      <c r="MY8" s="67"/>
      <c r="MZ8" s="67"/>
      <c r="NA8" s="67"/>
      <c r="NB8" s="67"/>
      <c r="NC8" s="67"/>
      <c r="ND8" s="67"/>
      <c r="NE8" s="67"/>
      <c r="NF8" s="67"/>
      <c r="NG8" s="67"/>
      <c r="NH8" s="67"/>
      <c r="NI8" s="67"/>
      <c r="NJ8" s="67"/>
      <c r="NK8" s="67"/>
      <c r="NL8" s="67"/>
      <c r="NM8" s="67"/>
      <c r="NN8" s="67"/>
      <c r="NO8" s="67"/>
      <c r="NP8" s="67"/>
      <c r="NQ8" s="67"/>
      <c r="NR8" s="67"/>
      <c r="NS8" s="67"/>
      <c r="NT8" s="67"/>
      <c r="NU8" s="67"/>
      <c r="NV8" s="67"/>
      <c r="NW8" s="67"/>
      <c r="NX8" s="67"/>
      <c r="NY8" s="67"/>
      <c r="NZ8" s="67"/>
      <c r="OA8" s="67"/>
      <c r="OB8" s="67"/>
      <c r="OC8" s="67"/>
      <c r="OD8" s="67"/>
      <c r="OE8" s="67"/>
      <c r="OF8" s="67"/>
      <c r="OG8" s="67"/>
      <c r="OH8" s="67"/>
      <c r="OI8" s="67"/>
      <c r="OJ8" s="67"/>
      <c r="OK8" s="67"/>
      <c r="OL8" s="67"/>
      <c r="OM8" s="67"/>
      <c r="ON8" s="67"/>
      <c r="OO8" s="67"/>
      <c r="OP8" s="67"/>
      <c r="OQ8" s="67"/>
      <c r="OR8" s="67"/>
      <c r="OS8" s="67"/>
      <c r="OT8" s="67"/>
      <c r="OU8" s="67"/>
      <c r="OV8" s="67"/>
      <c r="OW8" s="67"/>
      <c r="OX8" s="67"/>
      <c r="OY8" s="67"/>
      <c r="OZ8" s="67"/>
      <c r="PA8" s="67"/>
      <c r="PB8" s="67"/>
      <c r="PC8" s="67"/>
      <c r="PD8" s="67"/>
      <c r="PE8" s="67"/>
      <c r="PF8" s="67"/>
      <c r="PG8" s="67"/>
      <c r="PH8" s="67"/>
      <c r="PI8" s="67"/>
      <c r="PJ8" s="67"/>
      <c r="PK8" s="67"/>
      <c r="PL8" s="67"/>
      <c r="PM8" s="67"/>
      <c r="PN8" s="67"/>
      <c r="PO8" s="67"/>
      <c r="PP8" s="67"/>
      <c r="PQ8" s="67"/>
      <c r="PR8" s="67"/>
      <c r="PS8" s="67"/>
      <c r="PT8" s="67"/>
      <c r="PU8" s="67"/>
      <c r="PV8" s="67"/>
      <c r="PW8" s="67"/>
      <c r="PX8" s="67"/>
      <c r="PY8" s="67"/>
      <c r="PZ8" s="67"/>
      <c r="QA8" s="67"/>
      <c r="QB8" s="67"/>
      <c r="QC8" s="67"/>
      <c r="QD8" s="67"/>
      <c r="QE8" s="67"/>
      <c r="QF8" s="67"/>
      <c r="QG8" s="67"/>
      <c r="QH8" s="67"/>
      <c r="QI8" s="67"/>
      <c r="QJ8" s="67"/>
      <c r="QK8" s="67"/>
      <c r="QL8" s="67"/>
      <c r="QM8" s="67"/>
      <c r="QN8" s="67"/>
      <c r="QO8" s="67"/>
      <c r="QP8" s="67"/>
      <c r="QQ8" s="67"/>
      <c r="QR8" s="67"/>
      <c r="QS8" s="67"/>
      <c r="QT8" s="67"/>
      <c r="QU8" s="67"/>
      <c r="QV8" s="67"/>
      <c r="QW8" s="67"/>
      <c r="QX8" s="67"/>
      <c r="QY8" s="67"/>
      <c r="QZ8" s="67"/>
      <c r="RA8" s="67"/>
      <c r="RB8" s="67"/>
      <c r="RC8" s="67"/>
      <c r="RD8" s="67"/>
      <c r="RE8" s="67"/>
      <c r="RF8" s="67"/>
      <c r="RG8" s="67"/>
      <c r="RH8" s="67"/>
      <c r="RI8" s="67"/>
      <c r="RJ8" s="67"/>
      <c r="RK8" s="67"/>
      <c r="RL8" s="67"/>
      <c r="RM8" s="67"/>
      <c r="RN8" s="67"/>
      <c r="RO8" s="67"/>
      <c r="RP8" s="67"/>
      <c r="RQ8" s="67"/>
      <c r="RR8" s="67"/>
      <c r="RS8" s="67"/>
      <c r="RT8" s="67"/>
      <c r="RU8" s="67"/>
      <c r="RV8" s="67"/>
      <c r="RW8" s="67"/>
      <c r="RX8" s="67"/>
      <c r="RY8" s="67"/>
      <c r="RZ8" s="67"/>
      <c r="SA8" s="67"/>
      <c r="SB8" s="67"/>
      <c r="SC8" s="67"/>
      <c r="SD8" s="67"/>
      <c r="SE8" s="67"/>
      <c r="SF8" s="67"/>
      <c r="SG8" s="67"/>
      <c r="SH8" s="67"/>
      <c r="SI8" s="67"/>
      <c r="SJ8" s="67"/>
      <c r="SK8" s="67"/>
      <c r="SL8" s="67"/>
      <c r="SM8" s="67"/>
      <c r="SN8" s="67"/>
      <c r="SO8" s="67"/>
      <c r="SP8" s="67"/>
      <c r="SQ8" s="67"/>
      <c r="SR8" s="67"/>
      <c r="SS8" s="67"/>
      <c r="ST8" s="67"/>
      <c r="SU8" s="67"/>
      <c r="SV8" s="67"/>
      <c r="SW8" s="67"/>
      <c r="SX8" s="67"/>
      <c r="SY8" s="67"/>
      <c r="SZ8" s="67"/>
      <c r="TA8" s="67"/>
      <c r="TB8" s="67"/>
      <c r="TC8" s="67"/>
      <c r="TD8" s="67"/>
      <c r="TE8" s="67"/>
      <c r="TF8" s="67"/>
      <c r="TG8" s="67"/>
      <c r="TH8" s="67"/>
      <c r="TI8" s="67"/>
      <c r="TJ8" s="67"/>
      <c r="TK8" s="67"/>
      <c r="TL8" s="67"/>
      <c r="TM8" s="67"/>
      <c r="TN8" s="67"/>
      <c r="TO8" s="67"/>
      <c r="TP8" s="67"/>
      <c r="TQ8" s="67"/>
      <c r="TR8" s="67"/>
      <c r="TS8" s="67"/>
      <c r="TT8" s="67"/>
      <c r="TU8" s="67"/>
      <c r="TV8" s="67"/>
      <c r="TW8" s="67"/>
      <c r="TX8" s="67"/>
      <c r="TY8" s="67"/>
      <c r="TZ8" s="67"/>
      <c r="UA8" s="67"/>
      <c r="UB8" s="67"/>
      <c r="UC8" s="67"/>
      <c r="UD8" s="67"/>
      <c r="UE8" s="67"/>
      <c r="UF8" s="67"/>
      <c r="UG8" s="67"/>
      <c r="UH8" s="67"/>
      <c r="UI8" s="67"/>
      <c r="UJ8" s="67"/>
      <c r="UK8" s="67"/>
      <c r="UL8" s="67"/>
      <c r="UM8" s="67"/>
      <c r="UN8" s="67"/>
      <c r="UO8" s="67"/>
      <c r="UP8" s="67"/>
      <c r="UQ8" s="67"/>
      <c r="UR8" s="67"/>
      <c r="US8" s="67"/>
      <c r="UT8" s="67"/>
      <c r="UU8" s="67"/>
      <c r="UV8" s="67"/>
      <c r="UW8" s="67"/>
      <c r="UX8" s="67"/>
      <c r="UY8" s="67"/>
      <c r="UZ8" s="67"/>
      <c r="VA8" s="67"/>
      <c r="VB8" s="67"/>
      <c r="VC8" s="67"/>
      <c r="VD8" s="67"/>
      <c r="VE8" s="67"/>
      <c r="VF8" s="67"/>
      <c r="VG8" s="67"/>
      <c r="VH8" s="67"/>
      <c r="VI8" s="67"/>
      <c r="VJ8" s="67"/>
      <c r="VK8" s="67"/>
      <c r="VL8" s="67"/>
      <c r="VM8" s="67"/>
      <c r="VN8" s="67"/>
      <c r="VO8" s="67"/>
      <c r="VP8" s="67"/>
      <c r="VQ8" s="67"/>
      <c r="VR8" s="67"/>
      <c r="VS8" s="67"/>
      <c r="VT8" s="67"/>
      <c r="VU8" s="67"/>
      <c r="VV8" s="67"/>
      <c r="VW8" s="67"/>
      <c r="VX8" s="67"/>
      <c r="VY8" s="67"/>
      <c r="VZ8" s="67"/>
      <c r="WA8" s="67"/>
      <c r="WB8" s="67"/>
      <c r="WC8" s="67"/>
      <c r="WD8" s="67"/>
      <c r="WE8" s="67"/>
      <c r="WF8" s="67"/>
      <c r="WG8" s="67"/>
      <c r="WH8" s="67"/>
      <c r="WI8" s="67"/>
      <c r="WJ8" s="67"/>
      <c r="WK8" s="67"/>
      <c r="WL8" s="67"/>
      <c r="WM8" s="67"/>
      <c r="WN8" s="67"/>
      <c r="WO8" s="67"/>
      <c r="WP8" s="67"/>
      <c r="WQ8" s="67"/>
      <c r="WR8" s="67"/>
      <c r="WS8" s="67"/>
      <c r="WT8" s="67"/>
      <c r="WU8" s="67"/>
      <c r="WV8" s="67"/>
      <c r="WW8" s="67"/>
      <c r="WX8" s="67"/>
      <c r="WY8" s="67"/>
      <c r="WZ8" s="67"/>
      <c r="XA8" s="67"/>
      <c r="XB8" s="67"/>
      <c r="XC8" s="67"/>
      <c r="XD8" s="67"/>
      <c r="XE8" s="67"/>
      <c r="XF8" s="67"/>
      <c r="XG8" s="67"/>
      <c r="XH8" s="67"/>
      <c r="XI8" s="67"/>
      <c r="XJ8" s="67"/>
      <c r="XK8" s="67"/>
      <c r="XL8" s="67"/>
      <c r="XM8" s="67"/>
      <c r="XN8" s="67"/>
      <c r="XO8" s="67"/>
      <c r="XP8" s="67"/>
      <c r="XQ8" s="67"/>
      <c r="XR8" s="67"/>
      <c r="XS8" s="67"/>
      <c r="XT8" s="67"/>
      <c r="XU8" s="67"/>
      <c r="XV8" s="67"/>
      <c r="XW8" s="67"/>
      <c r="XX8" s="67"/>
      <c r="XY8" s="67"/>
      <c r="XZ8" s="67"/>
      <c r="YA8" s="67"/>
      <c r="YB8" s="67"/>
      <c r="YC8" s="67"/>
      <c r="YD8" s="67"/>
      <c r="YE8" s="67"/>
      <c r="YF8" s="67"/>
      <c r="YG8" s="67"/>
      <c r="YH8" s="67"/>
      <c r="YI8" s="67"/>
      <c r="YJ8" s="67"/>
      <c r="YK8" s="67"/>
      <c r="YL8" s="67"/>
      <c r="YM8" s="67"/>
      <c r="YN8" s="67"/>
      <c r="YO8" s="67"/>
      <c r="YP8" s="67"/>
      <c r="YQ8" s="67"/>
      <c r="YR8" s="67"/>
      <c r="YS8" s="67"/>
      <c r="YT8" s="67"/>
      <c r="YU8" s="67"/>
      <c r="YV8" s="67"/>
      <c r="YW8" s="67"/>
      <c r="YX8" s="67"/>
      <c r="YY8" s="67"/>
      <c r="YZ8" s="67"/>
      <c r="ZA8" s="67"/>
      <c r="ZB8" s="67"/>
      <c r="ZC8" s="67"/>
      <c r="ZD8" s="67"/>
      <c r="ZE8" s="67"/>
      <c r="ZF8" s="67"/>
      <c r="ZG8" s="67"/>
      <c r="ZH8" s="67"/>
      <c r="ZI8" s="67"/>
      <c r="ZJ8" s="67"/>
      <c r="ZK8" s="67"/>
      <c r="ZL8" s="67"/>
      <c r="ZM8" s="67"/>
      <c r="ZN8" s="67"/>
      <c r="ZO8" s="67"/>
      <c r="ZP8" s="67"/>
      <c r="ZQ8" s="67"/>
      <c r="ZR8" s="67"/>
      <c r="ZS8" s="67"/>
      <c r="ZT8" s="67"/>
      <c r="ZU8" s="67"/>
      <c r="ZV8" s="67"/>
      <c r="ZW8" s="67"/>
      <c r="ZX8" s="67"/>
      <c r="ZY8" s="67"/>
      <c r="ZZ8" s="67"/>
      <c r="AAA8" s="67"/>
      <c r="AAB8" s="67"/>
      <c r="AAC8" s="67"/>
      <c r="AAD8" s="67"/>
      <c r="AAE8" s="67"/>
      <c r="AAF8" s="67"/>
      <c r="AAG8" s="67"/>
      <c r="AAH8" s="67"/>
      <c r="AAI8" s="67"/>
      <c r="AAJ8" s="67"/>
      <c r="AAK8" s="67"/>
      <c r="AAL8" s="67"/>
      <c r="AAM8" s="67"/>
      <c r="AAN8" s="67"/>
      <c r="AAO8" s="67"/>
      <c r="AAP8" s="67"/>
      <c r="AAQ8" s="67"/>
      <c r="AAR8" s="67"/>
      <c r="AAS8" s="67"/>
      <c r="AAT8" s="67"/>
      <c r="AAU8" s="67"/>
      <c r="AAV8" s="67"/>
      <c r="AAW8" s="67"/>
      <c r="AAX8" s="67"/>
      <c r="AAY8" s="67"/>
      <c r="AAZ8" s="67"/>
      <c r="ABA8" s="67"/>
      <c r="ABB8" s="67"/>
      <c r="ABC8" s="67"/>
      <c r="ABD8" s="67"/>
      <c r="ABE8" s="67"/>
      <c r="ABF8" s="67"/>
      <c r="ABG8" s="67"/>
      <c r="ABH8" s="67"/>
      <c r="ABI8" s="67"/>
      <c r="ABJ8" s="67"/>
      <c r="ABK8" s="67"/>
      <c r="ABL8" s="67"/>
      <c r="ABM8" s="67"/>
      <c r="ABN8" s="67"/>
      <c r="ABO8" s="67"/>
      <c r="ABP8" s="67"/>
      <c r="ABQ8" s="67"/>
      <c r="ABR8" s="67"/>
      <c r="ABS8" s="67"/>
      <c r="ABT8" s="67"/>
      <c r="ABU8" s="67"/>
      <c r="ABV8" s="67"/>
      <c r="ABW8" s="67"/>
      <c r="ABX8" s="67"/>
      <c r="ABY8" s="67"/>
      <c r="ABZ8" s="67"/>
      <c r="ACA8" s="67"/>
      <c r="ACB8" s="67"/>
      <c r="ACC8" s="67"/>
      <c r="ACD8" s="67"/>
      <c r="ACE8" s="67"/>
      <c r="ACF8" s="67"/>
      <c r="ACG8" s="67"/>
      <c r="ACH8" s="67"/>
      <c r="ACI8" s="67"/>
      <c r="ACJ8" s="67"/>
      <c r="ACK8" s="67"/>
      <c r="ACL8" s="67"/>
      <c r="ACM8" s="67"/>
      <c r="ACN8" s="67"/>
      <c r="ACO8" s="67"/>
      <c r="ACP8" s="67"/>
      <c r="ACQ8" s="67"/>
      <c r="ACR8" s="67"/>
      <c r="ACS8" s="67"/>
      <c r="ACT8" s="67"/>
      <c r="ACU8" s="67"/>
      <c r="ACV8" s="67"/>
      <c r="ACW8" s="67"/>
      <c r="ACX8" s="67"/>
      <c r="ACY8" s="67"/>
      <c r="ACZ8" s="67"/>
      <c r="ADA8" s="67"/>
      <c r="ADB8" s="67"/>
      <c r="ADC8" s="67"/>
      <c r="ADD8" s="67"/>
      <c r="ADE8" s="67"/>
      <c r="ADF8" s="67"/>
      <c r="ADG8" s="67"/>
      <c r="ADH8" s="67"/>
      <c r="ADI8" s="67"/>
      <c r="ADJ8" s="67"/>
      <c r="ADK8" s="67"/>
      <c r="ADL8" s="67"/>
      <c r="ADM8" s="67"/>
      <c r="ADN8" s="67"/>
      <c r="ADO8" s="67"/>
      <c r="ADP8" s="67"/>
      <c r="ADQ8" s="67"/>
      <c r="ADR8" s="67"/>
      <c r="ADS8" s="67"/>
      <c r="ADT8" s="67"/>
      <c r="ADU8" s="67"/>
      <c r="ADV8" s="67"/>
      <c r="ADW8" s="67"/>
      <c r="ADX8" s="67"/>
      <c r="ADY8" s="67"/>
      <c r="ADZ8" s="67"/>
      <c r="AEA8" s="67"/>
      <c r="AEB8" s="67"/>
      <c r="AEC8" s="67"/>
      <c r="AED8" s="67"/>
      <c r="AEE8" s="67"/>
      <c r="AEF8" s="67"/>
      <c r="AEG8" s="67"/>
      <c r="AEH8" s="67"/>
      <c r="AEI8" s="67"/>
      <c r="AEJ8" s="67"/>
      <c r="AEK8" s="67"/>
      <c r="AEL8" s="67"/>
      <c r="AEM8" s="67"/>
      <c r="AEN8" s="67"/>
      <c r="AEO8" s="67"/>
      <c r="AEP8" s="67"/>
      <c r="AEQ8" s="67"/>
      <c r="AER8" s="67"/>
      <c r="AES8" s="67"/>
      <c r="AET8" s="67"/>
      <c r="AEU8" s="67"/>
      <c r="AEV8" s="67"/>
      <c r="AEW8" s="67"/>
      <c r="AEX8" s="67"/>
      <c r="AEY8" s="67"/>
      <c r="AEZ8" s="67"/>
      <c r="AFA8" s="67"/>
      <c r="AFB8" s="67"/>
      <c r="AFC8" s="67"/>
      <c r="AFD8" s="67"/>
      <c r="AFE8" s="67"/>
      <c r="AFF8" s="67"/>
      <c r="AFG8" s="67"/>
      <c r="AFH8" s="67"/>
      <c r="AFI8" s="67"/>
      <c r="AFJ8" s="67"/>
      <c r="AFK8" s="67"/>
      <c r="AFL8" s="67"/>
      <c r="AFM8" s="67"/>
      <c r="AFN8" s="67"/>
      <c r="AFO8" s="67"/>
      <c r="AFP8" s="67"/>
      <c r="AFQ8" s="67"/>
      <c r="AFR8" s="67"/>
      <c r="AFS8" s="67"/>
      <c r="AFT8" s="67"/>
      <c r="AFU8" s="67"/>
      <c r="AFV8" s="67"/>
      <c r="AFW8" s="67"/>
      <c r="AFX8" s="67"/>
      <c r="AFY8" s="67"/>
      <c r="AFZ8" s="67"/>
      <c r="AGA8" s="67"/>
      <c r="AGB8" s="67"/>
      <c r="AGC8" s="67"/>
      <c r="AGD8" s="67"/>
      <c r="AGE8" s="67"/>
      <c r="AGF8" s="67"/>
      <c r="AGG8" s="67"/>
      <c r="AGH8" s="67"/>
      <c r="AGI8" s="67"/>
      <c r="AGJ8" s="67"/>
      <c r="AGK8" s="67"/>
      <c r="AGL8" s="67"/>
      <c r="AGM8" s="67"/>
      <c r="AGN8" s="67"/>
      <c r="AGO8" s="67"/>
      <c r="AGP8" s="67"/>
      <c r="AGQ8" s="67"/>
      <c r="AGR8" s="67"/>
      <c r="AGS8" s="67"/>
      <c r="AGT8" s="67"/>
      <c r="AGU8" s="67"/>
      <c r="AGV8" s="67"/>
      <c r="AGW8" s="67"/>
      <c r="AGX8" s="67"/>
      <c r="AGY8" s="67"/>
      <c r="AGZ8" s="67"/>
      <c r="AHA8" s="67"/>
      <c r="AHB8" s="67"/>
      <c r="AHC8" s="67"/>
      <c r="AHD8" s="67"/>
      <c r="AHE8" s="67"/>
      <c r="AHF8" s="67"/>
      <c r="AHG8" s="67"/>
      <c r="AHH8" s="67"/>
      <c r="AHI8" s="67"/>
      <c r="AHJ8" s="67"/>
      <c r="AHK8" s="67"/>
      <c r="AHL8" s="67"/>
      <c r="AHM8" s="67"/>
      <c r="AHN8" s="67"/>
      <c r="AHO8" s="67"/>
      <c r="AHP8" s="67"/>
      <c r="AHQ8" s="67"/>
      <c r="AHR8" s="67"/>
      <c r="AHS8" s="67"/>
      <c r="AHT8" s="67"/>
      <c r="AHU8" s="67"/>
      <c r="AHV8" s="67"/>
      <c r="AHW8" s="67"/>
      <c r="AHX8" s="67"/>
      <c r="AHY8" s="67"/>
      <c r="AHZ8" s="67"/>
      <c r="AIA8" s="67"/>
      <c r="AIB8" s="67"/>
      <c r="AIC8" s="67"/>
      <c r="AID8" s="67"/>
      <c r="AIE8" s="67"/>
      <c r="AIF8" s="67"/>
      <c r="AIG8" s="67"/>
      <c r="AIH8" s="67"/>
      <c r="AII8" s="67"/>
      <c r="AIJ8" s="67"/>
      <c r="AIK8" s="67"/>
      <c r="AIL8" s="67"/>
      <c r="AIM8" s="67"/>
      <c r="AIN8" s="67"/>
      <c r="AIO8" s="67"/>
      <c r="AIP8" s="67"/>
      <c r="AIQ8" s="67"/>
      <c r="AIR8" s="67"/>
      <c r="AIS8" s="67"/>
      <c r="AIT8" s="67"/>
      <c r="AIU8" s="67"/>
      <c r="AIV8" s="67"/>
      <c r="AIW8" s="67"/>
      <c r="AIX8" s="67"/>
      <c r="AIY8" s="67"/>
      <c r="AIZ8" s="67"/>
      <c r="AJA8" s="67"/>
      <c r="AJB8" s="67"/>
      <c r="AJC8" s="67"/>
      <c r="AJD8" s="67"/>
      <c r="AJE8" s="67"/>
      <c r="AJF8" s="67"/>
      <c r="AJG8" s="67"/>
      <c r="AJH8" s="67"/>
      <c r="AJI8" s="67"/>
      <c r="AJJ8" s="67"/>
      <c r="AJK8" s="67"/>
      <c r="AJL8" s="67"/>
      <c r="AJM8" s="67"/>
      <c r="AJN8" s="67"/>
      <c r="AJO8" s="67"/>
      <c r="AJP8" s="67"/>
      <c r="AJQ8" s="67"/>
      <c r="AJR8" s="67"/>
      <c r="AJS8" s="67"/>
      <c r="AJT8" s="67"/>
      <c r="AJU8" s="67"/>
      <c r="AJV8" s="67"/>
      <c r="AJW8" s="67"/>
      <c r="AJX8" s="67"/>
      <c r="AJY8" s="67"/>
      <c r="AJZ8" s="67"/>
      <c r="AKA8" s="67"/>
      <c r="AKB8" s="67"/>
      <c r="AKC8" s="67"/>
      <c r="AKD8" s="67"/>
      <c r="AKE8" s="67"/>
      <c r="AKF8" s="67"/>
      <c r="AKG8" s="67"/>
      <c r="AKH8" s="67"/>
      <c r="AKI8" s="67"/>
      <c r="AKJ8" s="67"/>
      <c r="AKK8" s="67"/>
      <c r="AKL8" s="67"/>
      <c r="AKM8" s="67"/>
      <c r="AKN8" s="67"/>
      <c r="AKO8" s="67"/>
      <c r="AKP8" s="67"/>
      <c r="AKQ8" s="67"/>
      <c r="AKR8" s="67"/>
      <c r="AKS8" s="67"/>
      <c r="AKT8" s="67"/>
      <c r="AKU8" s="67"/>
      <c r="AKV8" s="67"/>
      <c r="AKW8" s="67"/>
      <c r="AKX8" s="67"/>
      <c r="AKY8" s="67"/>
      <c r="AKZ8" s="67"/>
      <c r="ALA8" s="67"/>
      <c r="ALB8" s="67"/>
      <c r="ALC8" s="67"/>
      <c r="ALD8" s="67"/>
      <c r="ALE8" s="67"/>
      <c r="ALF8" s="67"/>
      <c r="ALG8" s="67"/>
      <c r="ALH8" s="67"/>
      <c r="ALI8" s="67"/>
      <c r="ALJ8" s="67"/>
      <c r="ALK8" s="67"/>
      <c r="ALL8" s="67"/>
      <c r="ALM8" s="67"/>
      <c r="ALN8" s="67"/>
      <c r="ALO8" s="67"/>
      <c r="ALP8" s="67"/>
      <c r="ALQ8" s="67"/>
      <c r="ALR8" s="67"/>
      <c r="ALS8" s="67"/>
      <c r="ALT8" s="67"/>
      <c r="ALU8" s="67"/>
      <c r="ALV8" s="67"/>
      <c r="ALW8" s="67"/>
      <c r="ALX8" s="67"/>
      <c r="ALY8" s="67"/>
      <c r="ALZ8" s="67"/>
      <c r="AMA8" s="67"/>
      <c r="AMB8" s="67"/>
      <c r="AMC8" s="67"/>
      <c r="AMD8" s="67"/>
      <c r="AME8" s="67"/>
      <c r="AMF8" s="67"/>
      <c r="AMG8" s="67"/>
      <c r="AMH8" s="67"/>
      <c r="AMI8" s="67"/>
      <c r="AMJ8" s="67"/>
      <c r="AMK8" s="67"/>
      <c r="AML8" s="67"/>
      <c r="AMM8" s="67"/>
      <c r="AMN8" s="67"/>
      <c r="AMO8" s="67"/>
      <c r="AMP8" s="67"/>
      <c r="AMQ8" s="67"/>
      <c r="AMR8" s="67"/>
      <c r="AMS8" s="67"/>
      <c r="AMT8" s="67"/>
      <c r="AMU8" s="67"/>
      <c r="AMV8" s="67"/>
      <c r="AMW8" s="67"/>
      <c r="AMX8" s="67"/>
      <c r="AMY8" s="67"/>
      <c r="AMZ8" s="67"/>
      <c r="ANA8" s="67"/>
      <c r="ANB8" s="67"/>
      <c r="ANC8" s="67"/>
      <c r="AND8" s="67"/>
      <c r="ANE8" s="67"/>
      <c r="ANF8" s="67"/>
      <c r="ANG8" s="67"/>
      <c r="ANH8" s="67"/>
      <c r="ANI8" s="67"/>
      <c r="ANJ8" s="67"/>
      <c r="ANK8" s="67"/>
      <c r="ANL8" s="67"/>
      <c r="ANM8" s="67"/>
      <c r="ANN8" s="67"/>
      <c r="ANO8" s="67"/>
      <c r="ANP8" s="67"/>
      <c r="ANQ8" s="67"/>
      <c r="ANR8" s="67"/>
      <c r="ANS8" s="67"/>
      <c r="ANT8" s="67"/>
      <c r="ANU8" s="67"/>
      <c r="ANV8" s="67"/>
      <c r="ANW8" s="67"/>
      <c r="ANX8" s="67"/>
      <c r="ANY8" s="67"/>
      <c r="ANZ8" s="67"/>
      <c r="AOA8" s="67"/>
      <c r="AOB8" s="67"/>
      <c r="AOC8" s="67"/>
      <c r="AOD8" s="67"/>
      <c r="AOE8" s="67"/>
      <c r="AOF8" s="67"/>
      <c r="AOG8" s="67"/>
      <c r="AOH8" s="67"/>
      <c r="AOI8" s="67"/>
      <c r="AOJ8" s="67"/>
      <c r="AOK8" s="67"/>
      <c r="AOL8" s="67"/>
      <c r="AOM8" s="67"/>
      <c r="AON8" s="67"/>
      <c r="AOO8" s="67"/>
      <c r="AOP8" s="67"/>
      <c r="AOQ8" s="67"/>
      <c r="AOR8" s="67"/>
      <c r="AOS8" s="67"/>
      <c r="AOT8" s="67"/>
      <c r="AOU8" s="67"/>
      <c r="AOV8" s="67"/>
      <c r="AOW8" s="67"/>
      <c r="AOX8" s="67"/>
      <c r="AOY8" s="67"/>
      <c r="AOZ8" s="67"/>
      <c r="APA8" s="67"/>
      <c r="APB8" s="67"/>
      <c r="APC8" s="67"/>
      <c r="APD8" s="67"/>
      <c r="APE8" s="67"/>
      <c r="APF8" s="67"/>
      <c r="APG8" s="67"/>
      <c r="APH8" s="67"/>
      <c r="API8" s="67"/>
      <c r="APJ8" s="67"/>
      <c r="APK8" s="67"/>
      <c r="APL8" s="67"/>
      <c r="APM8" s="67"/>
      <c r="APN8" s="67"/>
      <c r="APO8" s="67"/>
      <c r="APP8" s="67"/>
      <c r="APQ8" s="67"/>
      <c r="APR8" s="67"/>
      <c r="APS8" s="67"/>
      <c r="APT8" s="67"/>
      <c r="APU8" s="67"/>
      <c r="APV8" s="67"/>
      <c r="APW8" s="67"/>
      <c r="APX8" s="67"/>
      <c r="APY8" s="67"/>
      <c r="APZ8" s="67"/>
      <c r="AQA8" s="67"/>
      <c r="AQB8" s="67"/>
      <c r="AQC8" s="67"/>
      <c r="AQD8" s="67"/>
      <c r="AQE8" s="67"/>
      <c r="AQF8" s="67"/>
      <c r="AQG8" s="67"/>
      <c r="AQH8" s="67"/>
      <c r="AQI8" s="67"/>
      <c r="AQJ8" s="67"/>
      <c r="AQK8" s="67"/>
      <c r="AQL8" s="67"/>
      <c r="AQM8" s="67"/>
      <c r="AQN8" s="67"/>
      <c r="AQO8" s="67"/>
      <c r="AQP8" s="67"/>
      <c r="AQQ8" s="67"/>
      <c r="AQR8" s="67"/>
      <c r="AQS8" s="67"/>
      <c r="AQT8" s="67"/>
      <c r="AQU8" s="67"/>
      <c r="AQV8" s="67"/>
      <c r="AQW8" s="67"/>
      <c r="AQX8" s="67"/>
      <c r="AQY8" s="67"/>
      <c r="AQZ8" s="67"/>
      <c r="ARA8" s="67"/>
      <c r="ARB8" s="67"/>
      <c r="ARC8" s="67"/>
      <c r="ARD8" s="67"/>
      <c r="ARE8" s="67"/>
      <c r="ARF8" s="67"/>
      <c r="ARG8" s="67"/>
      <c r="ARH8" s="67"/>
      <c r="ARI8" s="67"/>
      <c r="ARJ8" s="67"/>
      <c r="ARK8" s="67"/>
      <c r="ARL8" s="67"/>
      <c r="ARM8" s="67"/>
      <c r="ARN8" s="67"/>
      <c r="ARO8" s="67"/>
      <c r="ARP8" s="67"/>
      <c r="ARQ8" s="67"/>
      <c r="ARR8" s="67"/>
      <c r="ARS8" s="67"/>
      <c r="ART8" s="67"/>
      <c r="ARU8" s="67"/>
      <c r="ARV8" s="67"/>
      <c r="ARW8" s="67"/>
      <c r="ARX8" s="67"/>
      <c r="ARY8" s="67"/>
      <c r="ARZ8" s="67"/>
      <c r="ASA8" s="67"/>
      <c r="ASB8" s="67"/>
      <c r="ASC8" s="67"/>
      <c r="ASD8" s="67"/>
      <c r="ASE8" s="67"/>
      <c r="ASF8" s="67"/>
      <c r="ASG8" s="67"/>
      <c r="ASH8" s="67"/>
      <c r="ASI8" s="67"/>
      <c r="ASJ8" s="67"/>
      <c r="ASK8" s="67"/>
      <c r="ASL8" s="67"/>
      <c r="ASM8" s="67"/>
      <c r="ASN8" s="67"/>
      <c r="ASO8" s="67"/>
      <c r="ASP8" s="67"/>
      <c r="ASQ8" s="67"/>
      <c r="ASR8" s="67"/>
      <c r="ASS8" s="67"/>
      <c r="AST8" s="67"/>
      <c r="ASU8" s="67"/>
      <c r="ASV8" s="67"/>
      <c r="ASW8" s="67"/>
      <c r="ASX8" s="67"/>
      <c r="ASY8" s="67"/>
      <c r="ASZ8" s="67"/>
      <c r="ATA8" s="67"/>
      <c r="ATB8" s="67"/>
      <c r="ATC8" s="67"/>
      <c r="ATD8" s="67"/>
      <c r="ATE8" s="67"/>
      <c r="ATF8" s="67"/>
      <c r="ATG8" s="67"/>
      <c r="ATH8" s="67"/>
      <c r="ATI8" s="67"/>
      <c r="ATJ8" s="67"/>
      <c r="ATK8" s="67"/>
      <c r="ATL8" s="67"/>
      <c r="ATM8" s="67"/>
      <c r="ATN8" s="67"/>
      <c r="ATO8" s="67"/>
      <c r="ATP8" s="67"/>
      <c r="ATQ8" s="67"/>
      <c r="ATR8" s="67"/>
      <c r="ATS8" s="67"/>
      <c r="ATT8" s="67"/>
      <c r="ATU8" s="67"/>
      <c r="ATV8" s="67"/>
      <c r="ATW8" s="67"/>
      <c r="ATX8" s="67"/>
      <c r="ATY8" s="67"/>
      <c r="ATZ8" s="67"/>
      <c r="AUA8" s="67"/>
      <c r="AUB8" s="67"/>
      <c r="AUC8" s="67"/>
      <c r="AUD8" s="67"/>
      <c r="AUE8" s="67"/>
      <c r="AUF8" s="67"/>
      <c r="AUG8" s="67"/>
      <c r="AUH8" s="67"/>
      <c r="AUI8" s="67"/>
      <c r="AUJ8" s="67"/>
      <c r="AUK8" s="67"/>
      <c r="AUL8" s="67"/>
      <c r="AUM8" s="67"/>
      <c r="AUN8" s="67"/>
      <c r="AUO8" s="67"/>
      <c r="AUP8" s="67"/>
      <c r="AUQ8" s="67"/>
      <c r="AUR8" s="67"/>
      <c r="AUS8" s="67"/>
      <c r="AUT8" s="67"/>
      <c r="AUU8" s="67"/>
      <c r="AUV8" s="67"/>
      <c r="AUW8" s="67"/>
      <c r="AUX8" s="67"/>
      <c r="AUY8" s="67"/>
      <c r="AUZ8" s="67"/>
      <c r="AVA8" s="67"/>
      <c r="AVB8" s="67"/>
      <c r="AVC8" s="67"/>
      <c r="AVD8" s="67"/>
      <c r="AVE8" s="67"/>
      <c r="AVF8" s="67"/>
      <c r="AVG8" s="67"/>
      <c r="AVH8" s="67"/>
      <c r="AVI8" s="67"/>
      <c r="AVJ8" s="67"/>
      <c r="AVK8" s="67"/>
      <c r="AVL8" s="67"/>
      <c r="AVM8" s="67"/>
      <c r="AVN8" s="67"/>
      <c r="AVO8" s="67"/>
      <c r="AVP8" s="67"/>
      <c r="AVQ8" s="67"/>
      <c r="AVR8" s="67"/>
      <c r="AVS8" s="67"/>
      <c r="AVT8" s="67"/>
      <c r="AVU8" s="67"/>
      <c r="AVV8" s="67"/>
      <c r="AVW8" s="67"/>
      <c r="AVX8" s="67"/>
      <c r="AVY8" s="67"/>
      <c r="AVZ8" s="67"/>
      <c r="AWA8" s="67"/>
      <c r="AWB8" s="67"/>
      <c r="AWC8" s="67"/>
      <c r="AWD8" s="67"/>
      <c r="AWE8" s="67"/>
      <c r="AWF8" s="67"/>
      <c r="AWG8" s="67"/>
      <c r="AWH8" s="67"/>
      <c r="AWI8" s="67"/>
      <c r="AWJ8" s="67"/>
      <c r="AWK8" s="67"/>
      <c r="AWL8" s="67"/>
      <c r="AWM8" s="67"/>
      <c r="AWN8" s="67"/>
      <c r="AWO8" s="67"/>
      <c r="AWP8" s="67"/>
      <c r="AWQ8" s="67"/>
      <c r="AWR8" s="67"/>
      <c r="AWS8" s="67"/>
      <c r="AWT8" s="67"/>
      <c r="AWU8" s="67"/>
      <c r="AWV8" s="67"/>
      <c r="AWW8" s="67"/>
      <c r="AWX8" s="67"/>
      <c r="AWY8" s="67"/>
      <c r="AWZ8" s="67"/>
      <c r="AXA8" s="67"/>
      <c r="AXB8" s="67"/>
      <c r="AXC8" s="67"/>
      <c r="AXD8" s="67"/>
      <c r="AXE8" s="67"/>
      <c r="AXF8" s="67"/>
      <c r="AXG8" s="67"/>
      <c r="AXH8" s="67"/>
      <c r="AXI8" s="67"/>
      <c r="AXJ8" s="67"/>
      <c r="AXK8" s="67"/>
      <c r="AXL8" s="67"/>
      <c r="AXM8" s="67"/>
      <c r="AXN8" s="67"/>
      <c r="AXO8" s="67"/>
      <c r="AXP8" s="67"/>
      <c r="AXQ8" s="67"/>
      <c r="AXR8" s="67"/>
      <c r="AXS8" s="67"/>
      <c r="AXT8" s="67"/>
      <c r="AXU8" s="67"/>
      <c r="AXV8" s="67"/>
      <c r="AXW8" s="67"/>
      <c r="AXX8" s="67"/>
      <c r="AXY8" s="67"/>
      <c r="AXZ8" s="67"/>
      <c r="AYA8" s="67"/>
      <c r="AYB8" s="67"/>
      <c r="AYC8" s="67"/>
      <c r="AYD8" s="67"/>
      <c r="AYE8" s="67"/>
      <c r="AYF8" s="67"/>
      <c r="AYG8" s="67"/>
      <c r="AYH8" s="67"/>
      <c r="AYI8" s="67"/>
      <c r="AYJ8" s="67"/>
      <c r="AYK8" s="67"/>
      <c r="AYL8" s="67"/>
      <c r="AYM8" s="67"/>
      <c r="AYN8" s="67"/>
      <c r="AYO8" s="67"/>
      <c r="AYP8" s="67"/>
      <c r="AYQ8" s="67"/>
      <c r="AYR8" s="67"/>
      <c r="AYS8" s="67"/>
      <c r="AYT8" s="67"/>
      <c r="AYU8" s="67"/>
      <c r="AYV8" s="67"/>
      <c r="AYW8" s="67"/>
      <c r="AYX8" s="67"/>
      <c r="AYY8" s="67"/>
      <c r="AYZ8" s="67"/>
      <c r="AZA8" s="67"/>
      <c r="AZB8" s="67"/>
      <c r="AZC8" s="67"/>
      <c r="AZD8" s="67"/>
      <c r="AZE8" s="67"/>
      <c r="AZF8" s="67"/>
      <c r="AZG8" s="67"/>
      <c r="AZH8" s="67"/>
      <c r="AZI8" s="67"/>
      <c r="AZJ8" s="67"/>
      <c r="AZK8" s="67"/>
      <c r="AZL8" s="67"/>
      <c r="AZM8" s="67"/>
      <c r="AZN8" s="67"/>
      <c r="AZO8" s="67"/>
      <c r="AZP8" s="67"/>
      <c r="AZQ8" s="67"/>
      <c r="AZR8" s="67"/>
      <c r="AZS8" s="67"/>
      <c r="AZT8" s="67"/>
      <c r="AZU8" s="67"/>
      <c r="AZV8" s="67"/>
      <c r="AZW8" s="67"/>
      <c r="AZX8" s="67"/>
      <c r="AZY8" s="67"/>
      <c r="AZZ8" s="67"/>
      <c r="BAA8" s="67"/>
      <c r="BAB8" s="67"/>
      <c r="BAC8" s="67"/>
      <c r="BAD8" s="67"/>
      <c r="BAE8" s="67"/>
      <c r="BAF8" s="67"/>
      <c r="BAG8" s="67"/>
      <c r="BAH8" s="67"/>
      <c r="BAI8" s="67"/>
      <c r="BAJ8" s="67"/>
      <c r="BAK8" s="67"/>
      <c r="BAL8" s="67"/>
      <c r="BAM8" s="67"/>
      <c r="BAN8" s="67"/>
      <c r="BAO8" s="67"/>
      <c r="BAP8" s="67"/>
      <c r="BAQ8" s="67"/>
      <c r="BAR8" s="67"/>
      <c r="BAS8" s="67"/>
      <c r="BAT8" s="67"/>
      <c r="BAU8" s="67"/>
      <c r="BAV8" s="67"/>
      <c r="BAW8" s="67"/>
      <c r="BAX8" s="67"/>
      <c r="BAY8" s="67"/>
      <c r="BAZ8" s="67"/>
      <c r="BBA8" s="67"/>
      <c r="BBB8" s="67"/>
      <c r="BBC8" s="67"/>
      <c r="BBD8" s="67"/>
      <c r="BBE8" s="67"/>
      <c r="BBF8" s="67"/>
      <c r="BBG8" s="67"/>
      <c r="BBH8" s="67"/>
      <c r="BBI8" s="67"/>
      <c r="BBJ8" s="67"/>
      <c r="BBK8" s="67"/>
      <c r="BBL8" s="67"/>
      <c r="BBM8" s="67"/>
      <c r="BBN8" s="67"/>
      <c r="BBO8" s="67"/>
      <c r="BBP8" s="67"/>
      <c r="BBQ8" s="67"/>
      <c r="BBR8" s="67"/>
      <c r="BBS8" s="67"/>
      <c r="BBT8" s="67"/>
      <c r="BBU8" s="67"/>
      <c r="BBV8" s="67"/>
      <c r="BBW8" s="67"/>
      <c r="BBX8" s="67"/>
      <c r="BBY8" s="67"/>
      <c r="BBZ8" s="67"/>
      <c r="BCA8" s="67"/>
      <c r="BCB8" s="67"/>
      <c r="BCC8" s="67"/>
      <c r="BCD8" s="67"/>
      <c r="BCE8" s="67"/>
      <c r="BCF8" s="67"/>
      <c r="BCG8" s="67"/>
      <c r="BCH8" s="67"/>
      <c r="BCI8" s="67"/>
      <c r="BCJ8" s="67"/>
      <c r="BCK8" s="67"/>
      <c r="BCL8" s="67"/>
      <c r="BCM8" s="67"/>
      <c r="BCN8" s="67"/>
      <c r="BCO8" s="67"/>
      <c r="BCP8" s="67"/>
      <c r="BCQ8" s="67"/>
      <c r="BCR8" s="67"/>
      <c r="BCS8" s="67"/>
      <c r="BCT8" s="67"/>
      <c r="BCU8" s="67"/>
      <c r="BCV8" s="67"/>
      <c r="BCW8" s="67"/>
      <c r="BCX8" s="67"/>
      <c r="BCY8" s="67"/>
      <c r="BCZ8" s="67"/>
      <c r="BDA8" s="67"/>
      <c r="BDB8" s="67"/>
      <c r="BDC8" s="67"/>
      <c r="BDD8" s="67"/>
      <c r="BDE8" s="67"/>
      <c r="BDF8" s="67"/>
      <c r="BDG8" s="67"/>
      <c r="BDH8" s="67"/>
      <c r="BDI8" s="67"/>
      <c r="BDJ8" s="67"/>
      <c r="BDK8" s="67"/>
      <c r="BDL8" s="67"/>
      <c r="BDM8" s="67"/>
      <c r="BDN8" s="67"/>
      <c r="BDO8" s="67"/>
      <c r="BDP8" s="67"/>
      <c r="BDQ8" s="67"/>
      <c r="BDR8" s="67"/>
      <c r="BDS8" s="67"/>
      <c r="BDT8" s="67"/>
      <c r="BDU8" s="67"/>
      <c r="BDV8" s="67"/>
      <c r="BDW8" s="67"/>
      <c r="BDX8" s="67"/>
      <c r="BDY8" s="67"/>
      <c r="BDZ8" s="67"/>
      <c r="BEA8" s="67"/>
      <c r="BEB8" s="67"/>
      <c r="BEC8" s="67"/>
      <c r="BED8" s="67"/>
      <c r="BEE8" s="67"/>
      <c r="BEF8" s="67"/>
      <c r="BEG8" s="67"/>
      <c r="BEH8" s="67"/>
      <c r="BEI8" s="67"/>
      <c r="BEJ8" s="67"/>
      <c r="BEK8" s="67"/>
      <c r="BEL8" s="67"/>
      <c r="BEM8" s="67"/>
      <c r="BEN8" s="67"/>
      <c r="BEO8" s="67"/>
      <c r="BEP8" s="67"/>
      <c r="BEQ8" s="67"/>
      <c r="BER8" s="67"/>
      <c r="BES8" s="67"/>
      <c r="BET8" s="67"/>
      <c r="BEU8" s="67"/>
      <c r="BEV8" s="67"/>
      <c r="BEW8" s="67"/>
      <c r="BEX8" s="67"/>
      <c r="BEY8" s="67"/>
      <c r="BEZ8" s="67"/>
      <c r="BFA8" s="67"/>
      <c r="BFB8" s="67"/>
      <c r="BFC8" s="67"/>
      <c r="BFD8" s="67"/>
      <c r="BFE8" s="67"/>
      <c r="BFF8" s="67"/>
      <c r="BFG8" s="67"/>
      <c r="BFH8" s="67"/>
      <c r="BFI8" s="67"/>
      <c r="BFJ8" s="67"/>
      <c r="BFK8" s="67"/>
      <c r="BFL8" s="67"/>
      <c r="BFM8" s="67"/>
      <c r="BFN8" s="67"/>
      <c r="BFO8" s="67"/>
      <c r="BFP8" s="67"/>
      <c r="BFQ8" s="67"/>
      <c r="BFR8" s="67"/>
      <c r="BFS8" s="67"/>
      <c r="BFT8" s="67"/>
      <c r="BFU8" s="67"/>
      <c r="BFV8" s="67"/>
      <c r="BFW8" s="67"/>
      <c r="BFX8" s="67"/>
      <c r="BFY8" s="67"/>
      <c r="BFZ8" s="67"/>
      <c r="BGA8" s="67"/>
      <c r="BGB8" s="67"/>
      <c r="BGC8" s="67"/>
      <c r="BGD8" s="67"/>
      <c r="BGE8" s="67"/>
      <c r="BGF8" s="67"/>
      <c r="BGG8" s="67"/>
      <c r="BGH8" s="67"/>
      <c r="BGI8" s="67"/>
      <c r="BGJ8" s="67"/>
      <c r="BGK8" s="67"/>
      <c r="BGL8" s="67"/>
      <c r="BGM8" s="67"/>
      <c r="BGN8" s="67"/>
      <c r="BGO8" s="67"/>
      <c r="BGP8" s="67"/>
      <c r="BGQ8" s="67"/>
      <c r="BGR8" s="67"/>
      <c r="BGS8" s="67"/>
      <c r="BGT8" s="67"/>
      <c r="BGU8" s="67"/>
      <c r="BGV8" s="67"/>
      <c r="BGW8" s="67"/>
      <c r="BGX8" s="67"/>
      <c r="BGY8" s="67"/>
      <c r="BGZ8" s="67"/>
      <c r="BHA8" s="67"/>
      <c r="BHB8" s="67"/>
      <c r="BHC8" s="67"/>
      <c r="BHD8" s="67"/>
      <c r="BHE8" s="67"/>
      <c r="BHF8" s="67"/>
      <c r="BHG8" s="67"/>
      <c r="BHH8" s="67"/>
      <c r="BHI8" s="67"/>
      <c r="BHJ8" s="67"/>
      <c r="BHK8" s="67"/>
      <c r="BHL8" s="67"/>
      <c r="BHM8" s="67"/>
      <c r="BHN8" s="67"/>
      <c r="BHO8" s="67"/>
      <c r="BHP8" s="67"/>
      <c r="BHQ8" s="67"/>
      <c r="BHR8" s="67"/>
      <c r="BHS8" s="67"/>
      <c r="BHT8" s="67"/>
      <c r="BHU8" s="67"/>
      <c r="BHV8" s="67"/>
      <c r="BHW8" s="67"/>
      <c r="BHX8" s="67"/>
      <c r="BHY8" s="67"/>
      <c r="BHZ8" s="67"/>
      <c r="BIA8" s="67"/>
      <c r="BIB8" s="67"/>
      <c r="BIC8" s="67"/>
      <c r="BID8" s="67"/>
      <c r="BIE8" s="67"/>
      <c r="BIF8" s="67"/>
      <c r="BIG8" s="67"/>
      <c r="BIH8" s="67"/>
      <c r="BII8" s="67"/>
      <c r="BIJ8" s="67"/>
      <c r="BIK8" s="67"/>
      <c r="BIL8" s="67"/>
      <c r="BIM8" s="67"/>
      <c r="BIN8" s="67"/>
      <c r="BIO8" s="67"/>
      <c r="BIP8" s="67"/>
      <c r="BIQ8" s="67"/>
      <c r="BIR8" s="67"/>
      <c r="BIS8" s="67"/>
      <c r="BIT8" s="67"/>
      <c r="BIU8" s="67"/>
      <c r="BIV8" s="67"/>
      <c r="BIW8" s="67"/>
      <c r="BIX8" s="67"/>
      <c r="BIY8" s="67"/>
      <c r="BIZ8" s="67"/>
      <c r="BJA8" s="67"/>
      <c r="BJB8" s="67"/>
      <c r="BJC8" s="67"/>
      <c r="BJD8" s="67"/>
      <c r="BJE8" s="67"/>
      <c r="BJF8" s="67"/>
      <c r="BJG8" s="67"/>
      <c r="BJH8" s="67"/>
      <c r="BJI8" s="67"/>
      <c r="BJJ8" s="67"/>
      <c r="BJK8" s="67"/>
      <c r="BJL8" s="67"/>
      <c r="BJM8" s="67"/>
      <c r="BJN8" s="67"/>
      <c r="BJO8" s="67"/>
      <c r="BJP8" s="67"/>
      <c r="BJQ8" s="67"/>
      <c r="BJR8" s="67"/>
      <c r="BJS8" s="67"/>
      <c r="BJT8" s="67"/>
      <c r="BJU8" s="67"/>
      <c r="BJV8" s="67"/>
      <c r="BJW8" s="67"/>
      <c r="BJX8" s="67"/>
      <c r="BJY8" s="67"/>
      <c r="BJZ8" s="67"/>
      <c r="BKA8" s="67"/>
      <c r="BKB8" s="67"/>
      <c r="BKC8" s="67"/>
      <c r="BKD8" s="67"/>
      <c r="BKE8" s="67"/>
      <c r="BKF8" s="67"/>
      <c r="BKG8" s="67"/>
      <c r="BKH8" s="67"/>
      <c r="BKI8" s="67"/>
      <c r="BKJ8" s="67"/>
      <c r="BKK8" s="67"/>
      <c r="BKL8" s="67"/>
      <c r="BKM8" s="67"/>
      <c r="BKN8" s="67"/>
      <c r="BKO8" s="67"/>
      <c r="BKP8" s="67"/>
      <c r="BKQ8" s="67"/>
      <c r="BKR8" s="67"/>
      <c r="BKS8" s="67"/>
      <c r="BKT8" s="67"/>
      <c r="BKU8" s="67"/>
      <c r="BKV8" s="67"/>
      <c r="BKW8" s="67"/>
      <c r="BKX8" s="67"/>
      <c r="BKY8" s="67"/>
      <c r="BKZ8" s="67"/>
      <c r="BLA8" s="67"/>
      <c r="BLB8" s="67"/>
      <c r="BLC8" s="67"/>
      <c r="BLD8" s="67"/>
      <c r="BLE8" s="67"/>
      <c r="BLF8" s="67"/>
      <c r="BLG8" s="67"/>
      <c r="BLH8" s="67"/>
      <c r="BLI8" s="67"/>
      <c r="BLJ8" s="67"/>
      <c r="BLK8" s="67"/>
      <c r="BLL8" s="67"/>
      <c r="BLM8" s="67"/>
      <c r="BLN8" s="67"/>
      <c r="BLO8" s="67"/>
      <c r="BLP8" s="67"/>
      <c r="BLQ8" s="67"/>
      <c r="BLR8" s="67"/>
      <c r="BLS8" s="67"/>
      <c r="BLT8" s="67"/>
      <c r="BLU8" s="67"/>
      <c r="BLV8" s="67"/>
      <c r="BLW8" s="67"/>
      <c r="BLX8" s="67"/>
      <c r="BLY8" s="67"/>
      <c r="BLZ8" s="67"/>
      <c r="BMA8" s="67"/>
      <c r="BMB8" s="67"/>
      <c r="BMC8" s="67"/>
      <c r="BMD8" s="67"/>
      <c r="BME8" s="67"/>
      <c r="BMF8" s="67"/>
      <c r="BMG8" s="67"/>
      <c r="BMH8" s="67"/>
      <c r="BMI8" s="67"/>
      <c r="BMJ8" s="67"/>
      <c r="BMK8" s="67"/>
      <c r="BML8" s="67"/>
      <c r="BMM8" s="67"/>
      <c r="BMN8" s="67"/>
      <c r="BMO8" s="67"/>
      <c r="BMP8" s="67"/>
      <c r="BMQ8" s="67"/>
      <c r="BMR8" s="67"/>
      <c r="BMS8" s="67"/>
      <c r="BMT8" s="67"/>
      <c r="BMU8" s="67"/>
      <c r="BMV8" s="67"/>
      <c r="BMW8" s="67"/>
      <c r="BMX8" s="67"/>
      <c r="BMY8" s="67"/>
      <c r="BMZ8" s="67"/>
      <c r="BNA8" s="67"/>
      <c r="BNB8" s="67"/>
      <c r="BNC8" s="67"/>
      <c r="BND8" s="67"/>
      <c r="BNE8" s="67"/>
      <c r="BNF8" s="67"/>
      <c r="BNG8" s="67"/>
      <c r="BNH8" s="67"/>
      <c r="BNI8" s="67"/>
      <c r="BNJ8" s="67"/>
      <c r="BNK8" s="67"/>
      <c r="BNL8" s="67"/>
      <c r="BNM8" s="67"/>
      <c r="BNN8" s="67"/>
      <c r="BNO8" s="67"/>
      <c r="BNP8" s="67"/>
      <c r="BNQ8" s="67"/>
      <c r="BNR8" s="67"/>
      <c r="BNS8" s="67"/>
      <c r="BNT8" s="67"/>
      <c r="BNU8" s="67"/>
      <c r="BNV8" s="67"/>
      <c r="BNW8" s="67"/>
      <c r="BNX8" s="67"/>
      <c r="BNY8" s="67"/>
      <c r="BNZ8" s="67"/>
      <c r="BOA8" s="67"/>
      <c r="BOB8" s="67"/>
      <c r="BOC8" s="67"/>
      <c r="BOD8" s="67"/>
      <c r="BOE8" s="67"/>
      <c r="BOF8" s="67"/>
      <c r="BOG8" s="67"/>
      <c r="BOH8" s="67"/>
      <c r="BOI8" s="67"/>
      <c r="BOJ8" s="67"/>
      <c r="BOK8" s="67"/>
      <c r="BOL8" s="67"/>
      <c r="BOM8" s="67"/>
      <c r="BON8" s="67"/>
      <c r="BOO8" s="67"/>
      <c r="BOP8" s="67"/>
      <c r="BOQ8" s="67"/>
      <c r="BOR8" s="67"/>
      <c r="BOS8" s="67"/>
      <c r="BOT8" s="67"/>
      <c r="BOU8" s="67"/>
      <c r="BOV8" s="67"/>
      <c r="BOW8" s="67"/>
      <c r="BOX8" s="67"/>
      <c r="BOY8" s="67"/>
      <c r="BOZ8" s="67"/>
      <c r="BPA8" s="67"/>
      <c r="BPB8" s="67"/>
      <c r="BPC8" s="67"/>
      <c r="BPD8" s="67"/>
      <c r="BPE8" s="67"/>
      <c r="BPF8" s="67"/>
      <c r="BPG8" s="67"/>
      <c r="BPH8" s="67"/>
      <c r="BPI8" s="67"/>
      <c r="BPJ8" s="67"/>
      <c r="BPK8" s="67"/>
      <c r="BPL8" s="67"/>
      <c r="BPM8" s="67"/>
      <c r="BPN8" s="67"/>
      <c r="BPO8" s="67"/>
      <c r="BPP8" s="67"/>
      <c r="BPQ8" s="67"/>
      <c r="BPR8" s="67"/>
      <c r="BPS8" s="67"/>
      <c r="BPT8" s="67"/>
      <c r="BPU8" s="67"/>
      <c r="BPV8" s="67"/>
      <c r="BPW8" s="67"/>
      <c r="BPX8" s="67"/>
      <c r="BPY8" s="67"/>
      <c r="BPZ8" s="67"/>
      <c r="BQA8" s="67"/>
      <c r="BQB8" s="67"/>
      <c r="BQC8" s="67"/>
      <c r="BQD8" s="67"/>
      <c r="BQE8" s="67"/>
      <c r="BQF8" s="67"/>
      <c r="BQG8" s="67"/>
      <c r="BQH8" s="67"/>
      <c r="BQI8" s="67"/>
      <c r="BQJ8" s="67"/>
      <c r="BQK8" s="67"/>
      <c r="BQL8" s="67"/>
      <c r="BQM8" s="67"/>
      <c r="BQN8" s="67"/>
      <c r="BQO8" s="67"/>
      <c r="BQP8" s="67"/>
      <c r="BQQ8" s="67"/>
      <c r="BQR8" s="67"/>
      <c r="BQS8" s="67"/>
      <c r="BQT8" s="67"/>
      <c r="BQU8" s="67"/>
      <c r="BQV8" s="67"/>
      <c r="BQW8" s="67"/>
      <c r="BQX8" s="67"/>
      <c r="BQY8" s="67"/>
      <c r="BQZ8" s="67"/>
      <c r="BRA8" s="67"/>
      <c r="BRB8" s="67"/>
      <c r="BRC8" s="67"/>
      <c r="BRD8" s="67"/>
      <c r="BRE8" s="67"/>
      <c r="BRF8" s="67"/>
      <c r="BRG8" s="67"/>
      <c r="BRH8" s="67"/>
      <c r="BRI8" s="67"/>
      <c r="BRJ8" s="67"/>
      <c r="BRK8" s="67"/>
      <c r="BRL8" s="67"/>
      <c r="BRM8" s="67"/>
      <c r="BRN8" s="67"/>
      <c r="BRO8" s="67"/>
      <c r="BRP8" s="67"/>
      <c r="BRQ8" s="67"/>
      <c r="BRR8" s="67"/>
      <c r="BRS8" s="67"/>
      <c r="BRT8" s="67"/>
      <c r="BRU8" s="67"/>
      <c r="BRV8" s="67"/>
      <c r="BRW8" s="67"/>
      <c r="BRX8" s="67"/>
      <c r="BRY8" s="67"/>
      <c r="BRZ8" s="67"/>
      <c r="BSA8" s="67"/>
      <c r="BSB8" s="67"/>
      <c r="BSC8" s="67"/>
      <c r="BSD8" s="67"/>
      <c r="BSE8" s="67"/>
      <c r="BSF8" s="67"/>
      <c r="BSG8" s="67"/>
      <c r="BSH8" s="67"/>
      <c r="BSI8" s="67"/>
      <c r="BSJ8" s="67"/>
      <c r="BSK8" s="67"/>
      <c r="BSL8" s="67"/>
      <c r="BSM8" s="67"/>
      <c r="BSN8" s="67"/>
      <c r="BSO8" s="67"/>
      <c r="BSP8" s="67"/>
      <c r="BSQ8" s="67"/>
      <c r="BSR8" s="67"/>
      <c r="BSS8" s="67"/>
      <c r="BST8" s="67"/>
      <c r="BSU8" s="67"/>
      <c r="BSV8" s="67"/>
      <c r="BSW8" s="67"/>
      <c r="BSX8" s="67"/>
      <c r="BSY8" s="67"/>
      <c r="BSZ8" s="67"/>
      <c r="BTA8" s="67"/>
      <c r="BTB8" s="67"/>
      <c r="BTC8" s="67"/>
      <c r="BTD8" s="67"/>
      <c r="BTE8" s="67"/>
      <c r="BTF8" s="67"/>
      <c r="BTG8" s="67"/>
      <c r="BTH8" s="67"/>
      <c r="BTI8" s="67"/>
      <c r="BTJ8" s="67"/>
      <c r="BTK8" s="67"/>
      <c r="BTL8" s="67"/>
      <c r="BTM8" s="67"/>
      <c r="BTN8" s="67"/>
      <c r="BTO8" s="67"/>
      <c r="BTP8" s="67"/>
      <c r="BTQ8" s="67"/>
      <c r="BTR8" s="67"/>
      <c r="BTS8" s="67"/>
      <c r="BTT8" s="67"/>
      <c r="BTU8" s="67"/>
      <c r="BTV8" s="67"/>
      <c r="BTW8" s="67"/>
      <c r="BTX8" s="67"/>
      <c r="BTY8" s="67"/>
      <c r="BTZ8" s="67"/>
      <c r="BUA8" s="67"/>
      <c r="BUB8" s="67"/>
      <c r="BUC8" s="67"/>
      <c r="BUD8" s="67"/>
      <c r="BUE8" s="67"/>
      <c r="BUF8" s="67"/>
      <c r="BUG8" s="67"/>
      <c r="BUH8" s="67"/>
      <c r="BUI8" s="67"/>
      <c r="BUJ8" s="67"/>
      <c r="BUK8" s="67"/>
      <c r="BUL8" s="67"/>
      <c r="BUM8" s="67"/>
      <c r="BUN8" s="67"/>
      <c r="BUO8" s="67"/>
      <c r="BUP8" s="67"/>
      <c r="BUQ8" s="67"/>
      <c r="BUR8" s="67"/>
      <c r="BUS8" s="67"/>
      <c r="BUT8" s="67"/>
      <c r="BUU8" s="67"/>
      <c r="BUV8" s="67"/>
      <c r="BUW8" s="67"/>
      <c r="BUX8" s="67"/>
      <c r="BUY8" s="67"/>
      <c r="BUZ8" s="67"/>
      <c r="BVA8" s="67"/>
      <c r="BVB8" s="67"/>
      <c r="BVC8" s="67"/>
      <c r="BVD8" s="67"/>
      <c r="BVE8" s="67"/>
      <c r="BVF8" s="67"/>
      <c r="BVG8" s="67"/>
      <c r="BVH8" s="67"/>
      <c r="BVI8" s="67"/>
      <c r="BVJ8" s="67"/>
      <c r="BVK8" s="67"/>
      <c r="BVL8" s="67"/>
      <c r="BVM8" s="67"/>
      <c r="BVN8" s="67"/>
      <c r="BVO8" s="67"/>
      <c r="BVP8" s="67"/>
      <c r="BVQ8" s="67"/>
      <c r="BVR8" s="67"/>
      <c r="BVS8" s="67"/>
      <c r="BVT8" s="67"/>
      <c r="BVU8" s="67"/>
      <c r="BVV8" s="67"/>
      <c r="BVW8" s="67"/>
      <c r="BVX8" s="67"/>
      <c r="BVY8" s="67"/>
      <c r="BVZ8" s="67"/>
      <c r="BWA8" s="67"/>
      <c r="BWB8" s="67"/>
      <c r="BWC8" s="67"/>
      <c r="BWD8" s="67"/>
      <c r="BWE8" s="67"/>
      <c r="BWF8" s="67"/>
      <c r="BWG8" s="67"/>
      <c r="BWH8" s="67"/>
      <c r="BWI8" s="67"/>
      <c r="BWJ8" s="67"/>
      <c r="BWK8" s="67"/>
      <c r="BWL8" s="67"/>
      <c r="BWM8" s="67"/>
      <c r="BWN8" s="67"/>
      <c r="BWO8" s="67"/>
    </row>
    <row r="9" spans="1:1965" s="68" customFormat="1" ht="16.5" thickBot="1" x14ac:dyDescent="0.3">
      <c r="A9" s="72"/>
      <c r="B9" s="73"/>
      <c r="C9" s="74"/>
      <c r="D9" s="75" t="s">
        <v>415</v>
      </c>
      <c r="E9" s="76">
        <f t="shared" ref="E9:O9" si="0">SUM(E10:E10)+SUM(E13:E35)</f>
        <v>116723</v>
      </c>
      <c r="F9" s="76">
        <f t="shared" si="0"/>
        <v>156453</v>
      </c>
      <c r="G9" s="76">
        <f t="shared" si="0"/>
        <v>0</v>
      </c>
      <c r="H9" s="76">
        <f t="shared" si="0"/>
        <v>0</v>
      </c>
      <c r="I9" s="76">
        <f t="shared" si="0"/>
        <v>0</v>
      </c>
      <c r="J9" s="76">
        <f t="shared" si="0"/>
        <v>0</v>
      </c>
      <c r="K9" s="76">
        <f t="shared" si="0"/>
        <v>0</v>
      </c>
      <c r="L9" s="76">
        <f t="shared" si="0"/>
        <v>0</v>
      </c>
      <c r="M9" s="76">
        <f t="shared" si="0"/>
        <v>0</v>
      </c>
      <c r="N9" s="76">
        <f t="shared" si="0"/>
        <v>0</v>
      </c>
      <c r="O9" s="76">
        <f t="shared" si="0"/>
        <v>273176</v>
      </c>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7"/>
      <c r="PF9" s="67"/>
      <c r="PG9" s="67"/>
      <c r="PH9" s="67"/>
      <c r="PI9" s="67"/>
      <c r="PJ9" s="67"/>
      <c r="PK9" s="67"/>
      <c r="PL9" s="67"/>
      <c r="PM9" s="67"/>
      <c r="PN9" s="67"/>
      <c r="PO9" s="67"/>
      <c r="PP9" s="67"/>
      <c r="PQ9" s="67"/>
      <c r="PR9" s="67"/>
      <c r="PS9" s="67"/>
      <c r="PT9" s="67"/>
      <c r="PU9" s="67"/>
      <c r="PV9" s="67"/>
      <c r="PW9" s="67"/>
      <c r="PX9" s="67"/>
      <c r="PY9" s="67"/>
      <c r="PZ9" s="67"/>
      <c r="QA9" s="67"/>
      <c r="QB9" s="67"/>
      <c r="QC9" s="67"/>
      <c r="QD9" s="67"/>
      <c r="QE9" s="67"/>
      <c r="QF9" s="67"/>
      <c r="QG9" s="67"/>
      <c r="QH9" s="67"/>
      <c r="QI9" s="67"/>
      <c r="QJ9" s="67"/>
      <c r="QK9" s="67"/>
      <c r="QL9" s="67"/>
      <c r="QM9" s="67"/>
      <c r="QN9" s="67"/>
      <c r="QO9" s="67"/>
      <c r="QP9" s="67"/>
      <c r="QQ9" s="67"/>
      <c r="QR9" s="67"/>
      <c r="QS9" s="67"/>
      <c r="QT9" s="67"/>
      <c r="QU9" s="67"/>
      <c r="QV9" s="67"/>
      <c r="QW9" s="67"/>
      <c r="QX9" s="67"/>
      <c r="QY9" s="67"/>
      <c r="QZ9" s="67"/>
      <c r="RA9" s="67"/>
      <c r="RB9" s="67"/>
      <c r="RC9" s="67"/>
      <c r="RD9" s="67"/>
      <c r="RE9" s="67"/>
      <c r="RF9" s="67"/>
      <c r="RG9" s="67"/>
      <c r="RH9" s="67"/>
      <c r="RI9" s="67"/>
      <c r="RJ9" s="67"/>
      <c r="RK9" s="67"/>
      <c r="RL9" s="67"/>
      <c r="RM9" s="67"/>
      <c r="RN9" s="67"/>
      <c r="RO9" s="67"/>
      <c r="RP9" s="67"/>
      <c r="RQ9" s="67"/>
      <c r="RR9" s="67"/>
      <c r="RS9" s="67"/>
      <c r="RT9" s="67"/>
      <c r="RU9" s="67"/>
      <c r="RV9" s="67"/>
      <c r="RW9" s="67"/>
      <c r="RX9" s="67"/>
      <c r="RY9" s="67"/>
      <c r="RZ9" s="67"/>
      <c r="SA9" s="67"/>
      <c r="SB9" s="67"/>
      <c r="SC9" s="67"/>
      <c r="SD9" s="67"/>
      <c r="SE9" s="67"/>
      <c r="SF9" s="67"/>
      <c r="SG9" s="67"/>
      <c r="SH9" s="67"/>
      <c r="SI9" s="67"/>
      <c r="SJ9" s="67"/>
      <c r="SK9" s="67"/>
      <c r="SL9" s="67"/>
      <c r="SM9" s="67"/>
      <c r="SN9" s="67"/>
      <c r="SO9" s="67"/>
      <c r="SP9" s="67"/>
      <c r="SQ9" s="67"/>
      <c r="SR9" s="67"/>
      <c r="SS9" s="67"/>
      <c r="ST9" s="67"/>
      <c r="SU9" s="67"/>
      <c r="SV9" s="67"/>
      <c r="SW9" s="67"/>
      <c r="SX9" s="67"/>
      <c r="SY9" s="67"/>
      <c r="SZ9" s="67"/>
      <c r="TA9" s="67"/>
      <c r="TB9" s="67"/>
      <c r="TC9" s="67"/>
      <c r="TD9" s="67"/>
      <c r="TE9" s="67"/>
      <c r="TF9" s="67"/>
      <c r="TG9" s="67"/>
      <c r="TH9" s="67"/>
      <c r="TI9" s="67"/>
      <c r="TJ9" s="67"/>
      <c r="TK9" s="67"/>
      <c r="TL9" s="67"/>
      <c r="TM9" s="67"/>
      <c r="TN9" s="67"/>
      <c r="TO9" s="67"/>
      <c r="TP9" s="67"/>
      <c r="TQ9" s="67"/>
      <c r="TR9" s="67"/>
      <c r="TS9" s="67"/>
      <c r="TT9" s="67"/>
      <c r="TU9" s="67"/>
      <c r="TV9" s="67"/>
      <c r="TW9" s="67"/>
      <c r="TX9" s="67"/>
      <c r="TY9" s="67"/>
      <c r="TZ9" s="67"/>
      <c r="UA9" s="67"/>
      <c r="UB9" s="67"/>
      <c r="UC9" s="67"/>
      <c r="UD9" s="67"/>
      <c r="UE9" s="67"/>
      <c r="UF9" s="67"/>
      <c r="UG9" s="67"/>
      <c r="UH9" s="67"/>
      <c r="UI9" s="67"/>
      <c r="UJ9" s="67"/>
      <c r="UK9" s="67"/>
      <c r="UL9" s="67"/>
      <c r="UM9" s="67"/>
      <c r="UN9" s="67"/>
      <c r="UO9" s="67"/>
      <c r="UP9" s="67"/>
      <c r="UQ9" s="67"/>
      <c r="UR9" s="67"/>
      <c r="US9" s="67"/>
      <c r="UT9" s="67"/>
      <c r="UU9" s="67"/>
      <c r="UV9" s="67"/>
      <c r="UW9" s="67"/>
      <c r="UX9" s="67"/>
      <c r="UY9" s="67"/>
      <c r="UZ9" s="67"/>
      <c r="VA9" s="67"/>
      <c r="VB9" s="67"/>
      <c r="VC9" s="67"/>
      <c r="VD9" s="67"/>
      <c r="VE9" s="67"/>
      <c r="VF9" s="67"/>
      <c r="VG9" s="67"/>
      <c r="VH9" s="67"/>
      <c r="VI9" s="67"/>
      <c r="VJ9" s="67"/>
      <c r="VK9" s="67"/>
      <c r="VL9" s="67"/>
      <c r="VM9" s="67"/>
      <c r="VN9" s="67"/>
      <c r="VO9" s="67"/>
      <c r="VP9" s="67"/>
      <c r="VQ9" s="67"/>
      <c r="VR9" s="67"/>
      <c r="VS9" s="67"/>
      <c r="VT9" s="67"/>
      <c r="VU9" s="67"/>
      <c r="VV9" s="67"/>
      <c r="VW9" s="67"/>
      <c r="VX9" s="67"/>
      <c r="VY9" s="67"/>
      <c r="VZ9" s="67"/>
      <c r="WA9" s="67"/>
      <c r="WB9" s="67"/>
      <c r="WC9" s="67"/>
      <c r="WD9" s="67"/>
      <c r="WE9" s="67"/>
      <c r="WF9" s="67"/>
      <c r="WG9" s="67"/>
      <c r="WH9" s="67"/>
      <c r="WI9" s="67"/>
      <c r="WJ9" s="67"/>
      <c r="WK9" s="67"/>
      <c r="WL9" s="67"/>
      <c r="WM9" s="67"/>
      <c r="WN9" s="67"/>
      <c r="WO9" s="67"/>
      <c r="WP9" s="67"/>
      <c r="WQ9" s="67"/>
      <c r="WR9" s="67"/>
      <c r="WS9" s="67"/>
      <c r="WT9" s="67"/>
      <c r="WU9" s="67"/>
      <c r="WV9" s="67"/>
      <c r="WW9" s="67"/>
      <c r="WX9" s="67"/>
      <c r="WY9" s="67"/>
      <c r="WZ9" s="67"/>
      <c r="XA9" s="67"/>
      <c r="XB9" s="67"/>
      <c r="XC9" s="67"/>
      <c r="XD9" s="67"/>
      <c r="XE9" s="67"/>
      <c r="XF9" s="67"/>
      <c r="XG9" s="67"/>
      <c r="XH9" s="67"/>
      <c r="XI9" s="67"/>
      <c r="XJ9" s="67"/>
      <c r="XK9" s="67"/>
      <c r="XL9" s="67"/>
      <c r="XM9" s="67"/>
      <c r="XN9" s="67"/>
      <c r="XO9" s="67"/>
      <c r="XP9" s="67"/>
      <c r="XQ9" s="67"/>
      <c r="XR9" s="67"/>
      <c r="XS9" s="67"/>
      <c r="XT9" s="67"/>
      <c r="XU9" s="67"/>
      <c r="XV9" s="67"/>
      <c r="XW9" s="67"/>
      <c r="XX9" s="67"/>
      <c r="XY9" s="67"/>
      <c r="XZ9" s="67"/>
      <c r="YA9" s="67"/>
      <c r="YB9" s="67"/>
      <c r="YC9" s="67"/>
      <c r="YD9" s="67"/>
      <c r="YE9" s="67"/>
      <c r="YF9" s="67"/>
      <c r="YG9" s="67"/>
      <c r="YH9" s="67"/>
      <c r="YI9" s="67"/>
      <c r="YJ9" s="67"/>
      <c r="YK9" s="67"/>
      <c r="YL9" s="67"/>
      <c r="YM9" s="67"/>
      <c r="YN9" s="67"/>
      <c r="YO9" s="67"/>
      <c r="YP9" s="67"/>
      <c r="YQ9" s="67"/>
      <c r="YR9" s="67"/>
      <c r="YS9" s="67"/>
      <c r="YT9" s="67"/>
      <c r="YU9" s="67"/>
      <c r="YV9" s="67"/>
      <c r="YW9" s="67"/>
      <c r="YX9" s="67"/>
      <c r="YY9" s="67"/>
      <c r="YZ9" s="67"/>
      <c r="ZA9" s="67"/>
      <c r="ZB9" s="67"/>
      <c r="ZC9" s="67"/>
      <c r="ZD9" s="67"/>
      <c r="ZE9" s="67"/>
      <c r="ZF9" s="67"/>
      <c r="ZG9" s="67"/>
      <c r="ZH9" s="67"/>
      <c r="ZI9" s="67"/>
      <c r="ZJ9" s="67"/>
      <c r="ZK9" s="67"/>
      <c r="ZL9" s="67"/>
      <c r="ZM9" s="67"/>
      <c r="ZN9" s="67"/>
      <c r="ZO9" s="67"/>
      <c r="ZP9" s="67"/>
      <c r="ZQ9" s="67"/>
      <c r="ZR9" s="67"/>
      <c r="ZS9" s="67"/>
      <c r="ZT9" s="67"/>
      <c r="ZU9" s="67"/>
      <c r="ZV9" s="67"/>
      <c r="ZW9" s="67"/>
      <c r="ZX9" s="67"/>
      <c r="ZY9" s="67"/>
      <c r="ZZ9" s="67"/>
      <c r="AAA9" s="67"/>
      <c r="AAB9" s="67"/>
      <c r="AAC9" s="67"/>
      <c r="AAD9" s="67"/>
      <c r="AAE9" s="67"/>
      <c r="AAF9" s="67"/>
      <c r="AAG9" s="67"/>
      <c r="AAH9" s="67"/>
      <c r="AAI9" s="67"/>
      <c r="AAJ9" s="67"/>
      <c r="AAK9" s="67"/>
      <c r="AAL9" s="67"/>
      <c r="AAM9" s="67"/>
      <c r="AAN9" s="67"/>
      <c r="AAO9" s="67"/>
      <c r="AAP9" s="67"/>
      <c r="AAQ9" s="67"/>
      <c r="AAR9" s="67"/>
      <c r="AAS9" s="67"/>
      <c r="AAT9" s="67"/>
      <c r="AAU9" s="67"/>
      <c r="AAV9" s="67"/>
      <c r="AAW9" s="67"/>
      <c r="AAX9" s="67"/>
      <c r="AAY9" s="67"/>
      <c r="AAZ9" s="67"/>
      <c r="ABA9" s="67"/>
      <c r="ABB9" s="67"/>
      <c r="ABC9" s="67"/>
      <c r="ABD9" s="67"/>
      <c r="ABE9" s="67"/>
      <c r="ABF9" s="67"/>
      <c r="ABG9" s="67"/>
      <c r="ABH9" s="67"/>
      <c r="ABI9" s="67"/>
      <c r="ABJ9" s="67"/>
      <c r="ABK9" s="67"/>
      <c r="ABL9" s="67"/>
      <c r="ABM9" s="67"/>
      <c r="ABN9" s="67"/>
      <c r="ABO9" s="67"/>
      <c r="ABP9" s="67"/>
      <c r="ABQ9" s="67"/>
      <c r="ABR9" s="67"/>
      <c r="ABS9" s="67"/>
      <c r="ABT9" s="67"/>
      <c r="ABU9" s="67"/>
      <c r="ABV9" s="67"/>
      <c r="ABW9" s="67"/>
      <c r="ABX9" s="67"/>
      <c r="ABY9" s="67"/>
      <c r="ABZ9" s="67"/>
      <c r="ACA9" s="67"/>
      <c r="ACB9" s="67"/>
      <c r="ACC9" s="67"/>
      <c r="ACD9" s="67"/>
      <c r="ACE9" s="67"/>
      <c r="ACF9" s="67"/>
      <c r="ACG9" s="67"/>
      <c r="ACH9" s="67"/>
      <c r="ACI9" s="67"/>
      <c r="ACJ9" s="67"/>
      <c r="ACK9" s="67"/>
      <c r="ACL9" s="67"/>
      <c r="ACM9" s="67"/>
      <c r="ACN9" s="67"/>
      <c r="ACO9" s="67"/>
      <c r="ACP9" s="67"/>
      <c r="ACQ9" s="67"/>
      <c r="ACR9" s="67"/>
      <c r="ACS9" s="67"/>
      <c r="ACT9" s="67"/>
      <c r="ACU9" s="67"/>
      <c r="ACV9" s="67"/>
      <c r="ACW9" s="67"/>
      <c r="ACX9" s="67"/>
      <c r="ACY9" s="67"/>
      <c r="ACZ9" s="67"/>
      <c r="ADA9" s="67"/>
      <c r="ADB9" s="67"/>
      <c r="ADC9" s="67"/>
      <c r="ADD9" s="67"/>
      <c r="ADE9" s="67"/>
      <c r="ADF9" s="67"/>
      <c r="ADG9" s="67"/>
      <c r="ADH9" s="67"/>
      <c r="ADI9" s="67"/>
      <c r="ADJ9" s="67"/>
      <c r="ADK9" s="67"/>
      <c r="ADL9" s="67"/>
      <c r="ADM9" s="67"/>
      <c r="ADN9" s="67"/>
      <c r="ADO9" s="67"/>
      <c r="ADP9" s="67"/>
      <c r="ADQ9" s="67"/>
      <c r="ADR9" s="67"/>
      <c r="ADS9" s="67"/>
      <c r="ADT9" s="67"/>
      <c r="ADU9" s="67"/>
      <c r="ADV9" s="67"/>
      <c r="ADW9" s="67"/>
      <c r="ADX9" s="67"/>
      <c r="ADY9" s="67"/>
      <c r="ADZ9" s="67"/>
      <c r="AEA9" s="67"/>
      <c r="AEB9" s="67"/>
      <c r="AEC9" s="67"/>
      <c r="AED9" s="67"/>
      <c r="AEE9" s="67"/>
      <c r="AEF9" s="67"/>
      <c r="AEG9" s="67"/>
      <c r="AEH9" s="67"/>
      <c r="AEI9" s="67"/>
      <c r="AEJ9" s="67"/>
      <c r="AEK9" s="67"/>
      <c r="AEL9" s="67"/>
      <c r="AEM9" s="67"/>
      <c r="AEN9" s="67"/>
      <c r="AEO9" s="67"/>
      <c r="AEP9" s="67"/>
      <c r="AEQ9" s="67"/>
      <c r="AER9" s="67"/>
      <c r="AES9" s="67"/>
      <c r="AET9" s="67"/>
      <c r="AEU9" s="67"/>
      <c r="AEV9" s="67"/>
      <c r="AEW9" s="67"/>
      <c r="AEX9" s="67"/>
      <c r="AEY9" s="67"/>
      <c r="AEZ9" s="67"/>
      <c r="AFA9" s="67"/>
      <c r="AFB9" s="67"/>
      <c r="AFC9" s="67"/>
      <c r="AFD9" s="67"/>
      <c r="AFE9" s="67"/>
      <c r="AFF9" s="67"/>
      <c r="AFG9" s="67"/>
      <c r="AFH9" s="67"/>
      <c r="AFI9" s="67"/>
      <c r="AFJ9" s="67"/>
      <c r="AFK9" s="67"/>
      <c r="AFL9" s="67"/>
      <c r="AFM9" s="67"/>
      <c r="AFN9" s="67"/>
      <c r="AFO9" s="67"/>
      <c r="AFP9" s="67"/>
      <c r="AFQ9" s="67"/>
      <c r="AFR9" s="67"/>
      <c r="AFS9" s="67"/>
      <c r="AFT9" s="67"/>
      <c r="AFU9" s="67"/>
      <c r="AFV9" s="67"/>
      <c r="AFW9" s="67"/>
      <c r="AFX9" s="67"/>
      <c r="AFY9" s="67"/>
      <c r="AFZ9" s="67"/>
      <c r="AGA9" s="67"/>
      <c r="AGB9" s="67"/>
      <c r="AGC9" s="67"/>
      <c r="AGD9" s="67"/>
      <c r="AGE9" s="67"/>
      <c r="AGF9" s="67"/>
      <c r="AGG9" s="67"/>
      <c r="AGH9" s="67"/>
      <c r="AGI9" s="67"/>
      <c r="AGJ9" s="67"/>
      <c r="AGK9" s="67"/>
      <c r="AGL9" s="67"/>
      <c r="AGM9" s="67"/>
      <c r="AGN9" s="67"/>
      <c r="AGO9" s="67"/>
      <c r="AGP9" s="67"/>
      <c r="AGQ9" s="67"/>
      <c r="AGR9" s="67"/>
      <c r="AGS9" s="67"/>
      <c r="AGT9" s="67"/>
      <c r="AGU9" s="67"/>
      <c r="AGV9" s="67"/>
      <c r="AGW9" s="67"/>
      <c r="AGX9" s="67"/>
      <c r="AGY9" s="67"/>
      <c r="AGZ9" s="67"/>
      <c r="AHA9" s="67"/>
      <c r="AHB9" s="67"/>
      <c r="AHC9" s="67"/>
      <c r="AHD9" s="67"/>
      <c r="AHE9" s="67"/>
      <c r="AHF9" s="67"/>
      <c r="AHG9" s="67"/>
      <c r="AHH9" s="67"/>
      <c r="AHI9" s="67"/>
      <c r="AHJ9" s="67"/>
      <c r="AHK9" s="67"/>
      <c r="AHL9" s="67"/>
      <c r="AHM9" s="67"/>
      <c r="AHN9" s="67"/>
      <c r="AHO9" s="67"/>
      <c r="AHP9" s="67"/>
      <c r="AHQ9" s="67"/>
      <c r="AHR9" s="67"/>
      <c r="AHS9" s="67"/>
      <c r="AHT9" s="67"/>
      <c r="AHU9" s="67"/>
      <c r="AHV9" s="67"/>
      <c r="AHW9" s="67"/>
      <c r="AHX9" s="67"/>
      <c r="AHY9" s="67"/>
      <c r="AHZ9" s="67"/>
      <c r="AIA9" s="67"/>
      <c r="AIB9" s="67"/>
      <c r="AIC9" s="67"/>
      <c r="AID9" s="67"/>
      <c r="AIE9" s="67"/>
      <c r="AIF9" s="67"/>
      <c r="AIG9" s="67"/>
      <c r="AIH9" s="67"/>
      <c r="AII9" s="67"/>
      <c r="AIJ9" s="67"/>
      <c r="AIK9" s="67"/>
      <c r="AIL9" s="67"/>
      <c r="AIM9" s="67"/>
      <c r="AIN9" s="67"/>
      <c r="AIO9" s="67"/>
      <c r="AIP9" s="67"/>
      <c r="AIQ9" s="67"/>
      <c r="AIR9" s="67"/>
      <c r="AIS9" s="67"/>
      <c r="AIT9" s="67"/>
      <c r="AIU9" s="67"/>
      <c r="AIV9" s="67"/>
      <c r="AIW9" s="67"/>
      <c r="AIX9" s="67"/>
      <c r="AIY9" s="67"/>
      <c r="AIZ9" s="67"/>
      <c r="AJA9" s="67"/>
      <c r="AJB9" s="67"/>
      <c r="AJC9" s="67"/>
      <c r="AJD9" s="67"/>
      <c r="AJE9" s="67"/>
      <c r="AJF9" s="67"/>
      <c r="AJG9" s="67"/>
      <c r="AJH9" s="67"/>
      <c r="AJI9" s="67"/>
      <c r="AJJ9" s="67"/>
      <c r="AJK9" s="67"/>
      <c r="AJL9" s="67"/>
      <c r="AJM9" s="67"/>
      <c r="AJN9" s="67"/>
      <c r="AJO9" s="67"/>
      <c r="AJP9" s="67"/>
      <c r="AJQ9" s="67"/>
      <c r="AJR9" s="67"/>
      <c r="AJS9" s="67"/>
      <c r="AJT9" s="67"/>
      <c r="AJU9" s="67"/>
      <c r="AJV9" s="67"/>
      <c r="AJW9" s="67"/>
      <c r="AJX9" s="67"/>
      <c r="AJY9" s="67"/>
      <c r="AJZ9" s="67"/>
      <c r="AKA9" s="67"/>
      <c r="AKB9" s="67"/>
      <c r="AKC9" s="67"/>
      <c r="AKD9" s="67"/>
      <c r="AKE9" s="67"/>
      <c r="AKF9" s="67"/>
      <c r="AKG9" s="67"/>
      <c r="AKH9" s="67"/>
      <c r="AKI9" s="67"/>
      <c r="AKJ9" s="67"/>
      <c r="AKK9" s="67"/>
      <c r="AKL9" s="67"/>
      <c r="AKM9" s="67"/>
      <c r="AKN9" s="67"/>
      <c r="AKO9" s="67"/>
      <c r="AKP9" s="67"/>
      <c r="AKQ9" s="67"/>
      <c r="AKR9" s="67"/>
      <c r="AKS9" s="67"/>
      <c r="AKT9" s="67"/>
      <c r="AKU9" s="67"/>
      <c r="AKV9" s="67"/>
      <c r="AKW9" s="67"/>
      <c r="AKX9" s="67"/>
      <c r="AKY9" s="67"/>
      <c r="AKZ9" s="67"/>
      <c r="ALA9" s="67"/>
      <c r="ALB9" s="67"/>
      <c r="ALC9" s="67"/>
      <c r="ALD9" s="67"/>
      <c r="ALE9" s="67"/>
      <c r="ALF9" s="67"/>
      <c r="ALG9" s="67"/>
      <c r="ALH9" s="67"/>
      <c r="ALI9" s="67"/>
      <c r="ALJ9" s="67"/>
      <c r="ALK9" s="67"/>
      <c r="ALL9" s="67"/>
      <c r="ALM9" s="67"/>
      <c r="ALN9" s="67"/>
      <c r="ALO9" s="67"/>
      <c r="ALP9" s="67"/>
      <c r="ALQ9" s="67"/>
      <c r="ALR9" s="67"/>
      <c r="ALS9" s="67"/>
      <c r="ALT9" s="67"/>
      <c r="ALU9" s="67"/>
      <c r="ALV9" s="67"/>
      <c r="ALW9" s="67"/>
      <c r="ALX9" s="67"/>
      <c r="ALY9" s="67"/>
      <c r="ALZ9" s="67"/>
      <c r="AMA9" s="67"/>
      <c r="AMB9" s="67"/>
      <c r="AMC9" s="67"/>
      <c r="AMD9" s="67"/>
      <c r="AME9" s="67"/>
      <c r="AMF9" s="67"/>
      <c r="AMG9" s="67"/>
      <c r="AMH9" s="67"/>
      <c r="AMI9" s="67"/>
      <c r="AMJ9" s="67"/>
      <c r="AMK9" s="67"/>
      <c r="AML9" s="67"/>
      <c r="AMM9" s="67"/>
      <c r="AMN9" s="67"/>
      <c r="AMO9" s="67"/>
      <c r="AMP9" s="67"/>
      <c r="AMQ9" s="67"/>
      <c r="AMR9" s="67"/>
      <c r="AMS9" s="67"/>
      <c r="AMT9" s="67"/>
      <c r="AMU9" s="67"/>
      <c r="AMV9" s="67"/>
      <c r="AMW9" s="67"/>
      <c r="AMX9" s="67"/>
      <c r="AMY9" s="67"/>
      <c r="AMZ9" s="67"/>
      <c r="ANA9" s="67"/>
      <c r="ANB9" s="67"/>
      <c r="ANC9" s="67"/>
      <c r="AND9" s="67"/>
      <c r="ANE9" s="67"/>
      <c r="ANF9" s="67"/>
      <c r="ANG9" s="67"/>
      <c r="ANH9" s="67"/>
      <c r="ANI9" s="67"/>
      <c r="ANJ9" s="67"/>
      <c r="ANK9" s="67"/>
      <c r="ANL9" s="67"/>
      <c r="ANM9" s="67"/>
      <c r="ANN9" s="67"/>
      <c r="ANO9" s="67"/>
      <c r="ANP9" s="67"/>
      <c r="ANQ9" s="67"/>
      <c r="ANR9" s="67"/>
      <c r="ANS9" s="67"/>
      <c r="ANT9" s="67"/>
      <c r="ANU9" s="67"/>
      <c r="ANV9" s="67"/>
      <c r="ANW9" s="67"/>
      <c r="ANX9" s="67"/>
      <c r="ANY9" s="67"/>
      <c r="ANZ9" s="67"/>
      <c r="AOA9" s="67"/>
      <c r="AOB9" s="67"/>
      <c r="AOC9" s="67"/>
      <c r="AOD9" s="67"/>
      <c r="AOE9" s="67"/>
      <c r="AOF9" s="67"/>
      <c r="AOG9" s="67"/>
      <c r="AOH9" s="67"/>
      <c r="AOI9" s="67"/>
      <c r="AOJ9" s="67"/>
      <c r="AOK9" s="67"/>
      <c r="AOL9" s="67"/>
      <c r="AOM9" s="67"/>
      <c r="AON9" s="67"/>
      <c r="AOO9" s="67"/>
      <c r="AOP9" s="67"/>
      <c r="AOQ9" s="67"/>
      <c r="AOR9" s="67"/>
      <c r="AOS9" s="67"/>
      <c r="AOT9" s="67"/>
      <c r="AOU9" s="67"/>
      <c r="AOV9" s="67"/>
      <c r="AOW9" s="67"/>
      <c r="AOX9" s="67"/>
      <c r="AOY9" s="67"/>
      <c r="AOZ9" s="67"/>
      <c r="APA9" s="67"/>
      <c r="APB9" s="67"/>
      <c r="APC9" s="67"/>
      <c r="APD9" s="67"/>
      <c r="APE9" s="67"/>
      <c r="APF9" s="67"/>
      <c r="APG9" s="67"/>
      <c r="APH9" s="67"/>
      <c r="API9" s="67"/>
      <c r="APJ9" s="67"/>
      <c r="APK9" s="67"/>
      <c r="APL9" s="67"/>
      <c r="APM9" s="67"/>
      <c r="APN9" s="67"/>
      <c r="APO9" s="67"/>
      <c r="APP9" s="67"/>
      <c r="APQ9" s="67"/>
      <c r="APR9" s="67"/>
      <c r="APS9" s="67"/>
      <c r="APT9" s="67"/>
      <c r="APU9" s="67"/>
      <c r="APV9" s="67"/>
      <c r="APW9" s="67"/>
      <c r="APX9" s="67"/>
      <c r="APY9" s="67"/>
      <c r="APZ9" s="67"/>
      <c r="AQA9" s="67"/>
      <c r="AQB9" s="67"/>
      <c r="AQC9" s="67"/>
      <c r="AQD9" s="67"/>
      <c r="AQE9" s="67"/>
      <c r="AQF9" s="67"/>
      <c r="AQG9" s="67"/>
      <c r="AQH9" s="67"/>
      <c r="AQI9" s="67"/>
      <c r="AQJ9" s="67"/>
      <c r="AQK9" s="67"/>
      <c r="AQL9" s="67"/>
      <c r="AQM9" s="67"/>
      <c r="AQN9" s="67"/>
      <c r="AQO9" s="67"/>
      <c r="AQP9" s="67"/>
      <c r="AQQ9" s="67"/>
      <c r="AQR9" s="67"/>
      <c r="AQS9" s="67"/>
      <c r="AQT9" s="67"/>
      <c r="AQU9" s="67"/>
      <c r="AQV9" s="67"/>
      <c r="AQW9" s="67"/>
      <c r="AQX9" s="67"/>
      <c r="AQY9" s="67"/>
      <c r="AQZ9" s="67"/>
      <c r="ARA9" s="67"/>
      <c r="ARB9" s="67"/>
      <c r="ARC9" s="67"/>
      <c r="ARD9" s="67"/>
      <c r="ARE9" s="67"/>
      <c r="ARF9" s="67"/>
      <c r="ARG9" s="67"/>
      <c r="ARH9" s="67"/>
      <c r="ARI9" s="67"/>
      <c r="ARJ9" s="67"/>
      <c r="ARK9" s="67"/>
      <c r="ARL9" s="67"/>
      <c r="ARM9" s="67"/>
      <c r="ARN9" s="67"/>
      <c r="ARO9" s="67"/>
      <c r="ARP9" s="67"/>
      <c r="ARQ9" s="67"/>
      <c r="ARR9" s="67"/>
      <c r="ARS9" s="67"/>
      <c r="ART9" s="67"/>
      <c r="ARU9" s="67"/>
      <c r="ARV9" s="67"/>
      <c r="ARW9" s="67"/>
      <c r="ARX9" s="67"/>
      <c r="ARY9" s="67"/>
      <c r="ARZ9" s="67"/>
      <c r="ASA9" s="67"/>
      <c r="ASB9" s="67"/>
      <c r="ASC9" s="67"/>
      <c r="ASD9" s="67"/>
      <c r="ASE9" s="67"/>
      <c r="ASF9" s="67"/>
      <c r="ASG9" s="67"/>
      <c r="ASH9" s="67"/>
      <c r="ASI9" s="67"/>
      <c r="ASJ9" s="67"/>
      <c r="ASK9" s="67"/>
      <c r="ASL9" s="67"/>
      <c r="ASM9" s="67"/>
      <c r="ASN9" s="67"/>
      <c r="ASO9" s="67"/>
      <c r="ASP9" s="67"/>
      <c r="ASQ9" s="67"/>
      <c r="ASR9" s="67"/>
      <c r="ASS9" s="67"/>
      <c r="AST9" s="67"/>
      <c r="ASU9" s="67"/>
      <c r="ASV9" s="67"/>
      <c r="ASW9" s="67"/>
      <c r="ASX9" s="67"/>
      <c r="ASY9" s="67"/>
      <c r="ASZ9" s="67"/>
      <c r="ATA9" s="67"/>
      <c r="ATB9" s="67"/>
      <c r="ATC9" s="67"/>
      <c r="ATD9" s="67"/>
      <c r="ATE9" s="67"/>
      <c r="ATF9" s="67"/>
      <c r="ATG9" s="67"/>
      <c r="ATH9" s="67"/>
      <c r="ATI9" s="67"/>
      <c r="ATJ9" s="67"/>
      <c r="ATK9" s="67"/>
      <c r="ATL9" s="67"/>
      <c r="ATM9" s="67"/>
      <c r="ATN9" s="67"/>
      <c r="ATO9" s="67"/>
      <c r="ATP9" s="67"/>
      <c r="ATQ9" s="67"/>
      <c r="ATR9" s="67"/>
      <c r="ATS9" s="67"/>
      <c r="ATT9" s="67"/>
      <c r="ATU9" s="67"/>
      <c r="ATV9" s="67"/>
      <c r="ATW9" s="67"/>
      <c r="ATX9" s="67"/>
      <c r="ATY9" s="67"/>
      <c r="ATZ9" s="67"/>
      <c r="AUA9" s="67"/>
      <c r="AUB9" s="67"/>
      <c r="AUC9" s="67"/>
      <c r="AUD9" s="67"/>
      <c r="AUE9" s="67"/>
      <c r="AUF9" s="67"/>
      <c r="AUG9" s="67"/>
      <c r="AUH9" s="67"/>
      <c r="AUI9" s="67"/>
      <c r="AUJ9" s="67"/>
      <c r="AUK9" s="67"/>
      <c r="AUL9" s="67"/>
      <c r="AUM9" s="67"/>
      <c r="AUN9" s="67"/>
      <c r="AUO9" s="67"/>
      <c r="AUP9" s="67"/>
      <c r="AUQ9" s="67"/>
      <c r="AUR9" s="67"/>
      <c r="AUS9" s="67"/>
      <c r="AUT9" s="67"/>
      <c r="AUU9" s="67"/>
      <c r="AUV9" s="67"/>
      <c r="AUW9" s="67"/>
      <c r="AUX9" s="67"/>
      <c r="AUY9" s="67"/>
      <c r="AUZ9" s="67"/>
      <c r="AVA9" s="67"/>
      <c r="AVB9" s="67"/>
      <c r="AVC9" s="67"/>
      <c r="AVD9" s="67"/>
      <c r="AVE9" s="67"/>
      <c r="AVF9" s="67"/>
      <c r="AVG9" s="67"/>
      <c r="AVH9" s="67"/>
      <c r="AVI9" s="67"/>
      <c r="AVJ9" s="67"/>
      <c r="AVK9" s="67"/>
      <c r="AVL9" s="67"/>
      <c r="AVM9" s="67"/>
      <c r="AVN9" s="67"/>
      <c r="AVO9" s="67"/>
      <c r="AVP9" s="67"/>
      <c r="AVQ9" s="67"/>
      <c r="AVR9" s="67"/>
      <c r="AVS9" s="67"/>
      <c r="AVT9" s="67"/>
      <c r="AVU9" s="67"/>
      <c r="AVV9" s="67"/>
      <c r="AVW9" s="67"/>
      <c r="AVX9" s="67"/>
      <c r="AVY9" s="67"/>
      <c r="AVZ9" s="67"/>
      <c r="AWA9" s="67"/>
      <c r="AWB9" s="67"/>
      <c r="AWC9" s="67"/>
      <c r="AWD9" s="67"/>
      <c r="AWE9" s="67"/>
      <c r="AWF9" s="67"/>
      <c r="AWG9" s="67"/>
      <c r="AWH9" s="67"/>
      <c r="AWI9" s="67"/>
      <c r="AWJ9" s="67"/>
      <c r="AWK9" s="67"/>
      <c r="AWL9" s="67"/>
      <c r="AWM9" s="67"/>
      <c r="AWN9" s="67"/>
      <c r="AWO9" s="67"/>
      <c r="AWP9" s="67"/>
      <c r="AWQ9" s="67"/>
      <c r="AWR9" s="67"/>
      <c r="AWS9" s="67"/>
      <c r="AWT9" s="67"/>
      <c r="AWU9" s="67"/>
      <c r="AWV9" s="67"/>
      <c r="AWW9" s="67"/>
      <c r="AWX9" s="67"/>
      <c r="AWY9" s="67"/>
      <c r="AWZ9" s="67"/>
      <c r="AXA9" s="67"/>
      <c r="AXB9" s="67"/>
      <c r="AXC9" s="67"/>
      <c r="AXD9" s="67"/>
      <c r="AXE9" s="67"/>
      <c r="AXF9" s="67"/>
      <c r="AXG9" s="67"/>
      <c r="AXH9" s="67"/>
      <c r="AXI9" s="67"/>
      <c r="AXJ9" s="67"/>
      <c r="AXK9" s="67"/>
      <c r="AXL9" s="67"/>
      <c r="AXM9" s="67"/>
      <c r="AXN9" s="67"/>
      <c r="AXO9" s="67"/>
      <c r="AXP9" s="67"/>
      <c r="AXQ9" s="67"/>
      <c r="AXR9" s="67"/>
      <c r="AXS9" s="67"/>
      <c r="AXT9" s="67"/>
      <c r="AXU9" s="67"/>
      <c r="AXV9" s="67"/>
      <c r="AXW9" s="67"/>
      <c r="AXX9" s="67"/>
      <c r="AXY9" s="67"/>
      <c r="AXZ9" s="67"/>
      <c r="AYA9" s="67"/>
      <c r="AYB9" s="67"/>
      <c r="AYC9" s="67"/>
      <c r="AYD9" s="67"/>
      <c r="AYE9" s="67"/>
      <c r="AYF9" s="67"/>
      <c r="AYG9" s="67"/>
      <c r="AYH9" s="67"/>
      <c r="AYI9" s="67"/>
      <c r="AYJ9" s="67"/>
      <c r="AYK9" s="67"/>
      <c r="AYL9" s="67"/>
      <c r="AYM9" s="67"/>
      <c r="AYN9" s="67"/>
      <c r="AYO9" s="67"/>
      <c r="AYP9" s="67"/>
      <c r="AYQ9" s="67"/>
      <c r="AYR9" s="67"/>
      <c r="AYS9" s="67"/>
      <c r="AYT9" s="67"/>
      <c r="AYU9" s="67"/>
      <c r="AYV9" s="67"/>
      <c r="AYW9" s="67"/>
      <c r="AYX9" s="67"/>
      <c r="AYY9" s="67"/>
      <c r="AYZ9" s="67"/>
      <c r="AZA9" s="67"/>
      <c r="AZB9" s="67"/>
      <c r="AZC9" s="67"/>
      <c r="AZD9" s="67"/>
      <c r="AZE9" s="67"/>
      <c r="AZF9" s="67"/>
      <c r="AZG9" s="67"/>
      <c r="AZH9" s="67"/>
      <c r="AZI9" s="67"/>
      <c r="AZJ9" s="67"/>
      <c r="AZK9" s="67"/>
      <c r="AZL9" s="67"/>
      <c r="AZM9" s="67"/>
      <c r="AZN9" s="67"/>
      <c r="AZO9" s="67"/>
      <c r="AZP9" s="67"/>
      <c r="AZQ9" s="67"/>
      <c r="AZR9" s="67"/>
      <c r="AZS9" s="67"/>
      <c r="AZT9" s="67"/>
      <c r="AZU9" s="67"/>
      <c r="AZV9" s="67"/>
      <c r="AZW9" s="67"/>
      <c r="AZX9" s="67"/>
      <c r="AZY9" s="67"/>
      <c r="AZZ9" s="67"/>
      <c r="BAA9" s="67"/>
      <c r="BAB9" s="67"/>
      <c r="BAC9" s="67"/>
      <c r="BAD9" s="67"/>
      <c r="BAE9" s="67"/>
      <c r="BAF9" s="67"/>
      <c r="BAG9" s="67"/>
      <c r="BAH9" s="67"/>
      <c r="BAI9" s="67"/>
      <c r="BAJ9" s="67"/>
      <c r="BAK9" s="67"/>
      <c r="BAL9" s="67"/>
      <c r="BAM9" s="67"/>
      <c r="BAN9" s="67"/>
      <c r="BAO9" s="67"/>
      <c r="BAP9" s="67"/>
      <c r="BAQ9" s="67"/>
      <c r="BAR9" s="67"/>
      <c r="BAS9" s="67"/>
      <c r="BAT9" s="67"/>
      <c r="BAU9" s="67"/>
      <c r="BAV9" s="67"/>
      <c r="BAW9" s="67"/>
      <c r="BAX9" s="67"/>
      <c r="BAY9" s="67"/>
      <c r="BAZ9" s="67"/>
      <c r="BBA9" s="67"/>
      <c r="BBB9" s="67"/>
      <c r="BBC9" s="67"/>
      <c r="BBD9" s="67"/>
      <c r="BBE9" s="67"/>
      <c r="BBF9" s="67"/>
      <c r="BBG9" s="67"/>
      <c r="BBH9" s="67"/>
      <c r="BBI9" s="67"/>
      <c r="BBJ9" s="67"/>
      <c r="BBK9" s="67"/>
      <c r="BBL9" s="67"/>
      <c r="BBM9" s="67"/>
      <c r="BBN9" s="67"/>
      <c r="BBO9" s="67"/>
      <c r="BBP9" s="67"/>
      <c r="BBQ9" s="67"/>
      <c r="BBR9" s="67"/>
      <c r="BBS9" s="67"/>
      <c r="BBT9" s="67"/>
      <c r="BBU9" s="67"/>
      <c r="BBV9" s="67"/>
      <c r="BBW9" s="67"/>
      <c r="BBX9" s="67"/>
      <c r="BBY9" s="67"/>
      <c r="BBZ9" s="67"/>
      <c r="BCA9" s="67"/>
      <c r="BCB9" s="67"/>
      <c r="BCC9" s="67"/>
      <c r="BCD9" s="67"/>
      <c r="BCE9" s="67"/>
      <c r="BCF9" s="67"/>
      <c r="BCG9" s="67"/>
      <c r="BCH9" s="67"/>
      <c r="BCI9" s="67"/>
      <c r="BCJ9" s="67"/>
      <c r="BCK9" s="67"/>
      <c r="BCL9" s="67"/>
      <c r="BCM9" s="67"/>
      <c r="BCN9" s="67"/>
      <c r="BCO9" s="67"/>
      <c r="BCP9" s="67"/>
      <c r="BCQ9" s="67"/>
      <c r="BCR9" s="67"/>
      <c r="BCS9" s="67"/>
      <c r="BCT9" s="67"/>
      <c r="BCU9" s="67"/>
      <c r="BCV9" s="67"/>
      <c r="BCW9" s="67"/>
      <c r="BCX9" s="67"/>
      <c r="BCY9" s="67"/>
      <c r="BCZ9" s="67"/>
      <c r="BDA9" s="67"/>
      <c r="BDB9" s="67"/>
      <c r="BDC9" s="67"/>
      <c r="BDD9" s="67"/>
      <c r="BDE9" s="67"/>
      <c r="BDF9" s="67"/>
      <c r="BDG9" s="67"/>
      <c r="BDH9" s="67"/>
      <c r="BDI9" s="67"/>
      <c r="BDJ9" s="67"/>
      <c r="BDK9" s="67"/>
      <c r="BDL9" s="67"/>
      <c r="BDM9" s="67"/>
      <c r="BDN9" s="67"/>
      <c r="BDO9" s="67"/>
      <c r="BDP9" s="67"/>
      <c r="BDQ9" s="67"/>
      <c r="BDR9" s="67"/>
      <c r="BDS9" s="67"/>
      <c r="BDT9" s="67"/>
      <c r="BDU9" s="67"/>
      <c r="BDV9" s="67"/>
      <c r="BDW9" s="67"/>
      <c r="BDX9" s="67"/>
      <c r="BDY9" s="67"/>
      <c r="BDZ9" s="67"/>
      <c r="BEA9" s="67"/>
      <c r="BEB9" s="67"/>
      <c r="BEC9" s="67"/>
      <c r="BED9" s="67"/>
      <c r="BEE9" s="67"/>
      <c r="BEF9" s="67"/>
      <c r="BEG9" s="67"/>
      <c r="BEH9" s="67"/>
      <c r="BEI9" s="67"/>
      <c r="BEJ9" s="67"/>
      <c r="BEK9" s="67"/>
      <c r="BEL9" s="67"/>
      <c r="BEM9" s="67"/>
      <c r="BEN9" s="67"/>
      <c r="BEO9" s="67"/>
      <c r="BEP9" s="67"/>
      <c r="BEQ9" s="67"/>
      <c r="BER9" s="67"/>
      <c r="BES9" s="67"/>
      <c r="BET9" s="67"/>
      <c r="BEU9" s="67"/>
      <c r="BEV9" s="67"/>
      <c r="BEW9" s="67"/>
      <c r="BEX9" s="67"/>
      <c r="BEY9" s="67"/>
      <c r="BEZ9" s="67"/>
      <c r="BFA9" s="67"/>
      <c r="BFB9" s="67"/>
      <c r="BFC9" s="67"/>
      <c r="BFD9" s="67"/>
      <c r="BFE9" s="67"/>
      <c r="BFF9" s="67"/>
      <c r="BFG9" s="67"/>
      <c r="BFH9" s="67"/>
      <c r="BFI9" s="67"/>
      <c r="BFJ9" s="67"/>
      <c r="BFK9" s="67"/>
      <c r="BFL9" s="67"/>
      <c r="BFM9" s="67"/>
      <c r="BFN9" s="67"/>
      <c r="BFO9" s="67"/>
      <c r="BFP9" s="67"/>
      <c r="BFQ9" s="67"/>
      <c r="BFR9" s="67"/>
      <c r="BFS9" s="67"/>
      <c r="BFT9" s="67"/>
      <c r="BFU9" s="67"/>
      <c r="BFV9" s="67"/>
      <c r="BFW9" s="67"/>
      <c r="BFX9" s="67"/>
      <c r="BFY9" s="67"/>
      <c r="BFZ9" s="67"/>
      <c r="BGA9" s="67"/>
      <c r="BGB9" s="67"/>
      <c r="BGC9" s="67"/>
      <c r="BGD9" s="67"/>
      <c r="BGE9" s="67"/>
      <c r="BGF9" s="67"/>
      <c r="BGG9" s="67"/>
      <c r="BGH9" s="67"/>
      <c r="BGI9" s="67"/>
      <c r="BGJ9" s="67"/>
      <c r="BGK9" s="67"/>
      <c r="BGL9" s="67"/>
      <c r="BGM9" s="67"/>
      <c r="BGN9" s="67"/>
      <c r="BGO9" s="67"/>
      <c r="BGP9" s="67"/>
      <c r="BGQ9" s="67"/>
      <c r="BGR9" s="67"/>
      <c r="BGS9" s="67"/>
      <c r="BGT9" s="67"/>
      <c r="BGU9" s="67"/>
      <c r="BGV9" s="67"/>
      <c r="BGW9" s="67"/>
      <c r="BGX9" s="67"/>
      <c r="BGY9" s="67"/>
      <c r="BGZ9" s="67"/>
      <c r="BHA9" s="67"/>
      <c r="BHB9" s="67"/>
      <c r="BHC9" s="67"/>
      <c r="BHD9" s="67"/>
      <c r="BHE9" s="67"/>
      <c r="BHF9" s="67"/>
      <c r="BHG9" s="67"/>
      <c r="BHH9" s="67"/>
      <c r="BHI9" s="67"/>
      <c r="BHJ9" s="67"/>
      <c r="BHK9" s="67"/>
      <c r="BHL9" s="67"/>
      <c r="BHM9" s="67"/>
      <c r="BHN9" s="67"/>
      <c r="BHO9" s="67"/>
      <c r="BHP9" s="67"/>
      <c r="BHQ9" s="67"/>
      <c r="BHR9" s="67"/>
      <c r="BHS9" s="67"/>
      <c r="BHT9" s="67"/>
      <c r="BHU9" s="67"/>
      <c r="BHV9" s="67"/>
      <c r="BHW9" s="67"/>
      <c r="BHX9" s="67"/>
      <c r="BHY9" s="67"/>
      <c r="BHZ9" s="67"/>
      <c r="BIA9" s="67"/>
      <c r="BIB9" s="67"/>
      <c r="BIC9" s="67"/>
      <c r="BID9" s="67"/>
      <c r="BIE9" s="67"/>
      <c r="BIF9" s="67"/>
      <c r="BIG9" s="67"/>
      <c r="BIH9" s="67"/>
      <c r="BII9" s="67"/>
      <c r="BIJ9" s="67"/>
      <c r="BIK9" s="67"/>
      <c r="BIL9" s="67"/>
      <c r="BIM9" s="67"/>
      <c r="BIN9" s="67"/>
      <c r="BIO9" s="67"/>
      <c r="BIP9" s="67"/>
      <c r="BIQ9" s="67"/>
      <c r="BIR9" s="67"/>
      <c r="BIS9" s="67"/>
      <c r="BIT9" s="67"/>
      <c r="BIU9" s="67"/>
      <c r="BIV9" s="67"/>
      <c r="BIW9" s="67"/>
      <c r="BIX9" s="67"/>
      <c r="BIY9" s="67"/>
      <c r="BIZ9" s="67"/>
      <c r="BJA9" s="67"/>
      <c r="BJB9" s="67"/>
      <c r="BJC9" s="67"/>
      <c r="BJD9" s="67"/>
      <c r="BJE9" s="67"/>
      <c r="BJF9" s="67"/>
      <c r="BJG9" s="67"/>
      <c r="BJH9" s="67"/>
      <c r="BJI9" s="67"/>
      <c r="BJJ9" s="67"/>
      <c r="BJK9" s="67"/>
      <c r="BJL9" s="67"/>
      <c r="BJM9" s="67"/>
      <c r="BJN9" s="67"/>
      <c r="BJO9" s="67"/>
      <c r="BJP9" s="67"/>
      <c r="BJQ9" s="67"/>
      <c r="BJR9" s="67"/>
      <c r="BJS9" s="67"/>
      <c r="BJT9" s="67"/>
      <c r="BJU9" s="67"/>
      <c r="BJV9" s="67"/>
      <c r="BJW9" s="67"/>
      <c r="BJX9" s="67"/>
      <c r="BJY9" s="67"/>
      <c r="BJZ9" s="67"/>
      <c r="BKA9" s="67"/>
      <c r="BKB9" s="67"/>
      <c r="BKC9" s="67"/>
      <c r="BKD9" s="67"/>
      <c r="BKE9" s="67"/>
      <c r="BKF9" s="67"/>
      <c r="BKG9" s="67"/>
      <c r="BKH9" s="67"/>
      <c r="BKI9" s="67"/>
      <c r="BKJ9" s="67"/>
      <c r="BKK9" s="67"/>
      <c r="BKL9" s="67"/>
      <c r="BKM9" s="67"/>
      <c r="BKN9" s="67"/>
      <c r="BKO9" s="67"/>
      <c r="BKP9" s="67"/>
      <c r="BKQ9" s="67"/>
      <c r="BKR9" s="67"/>
      <c r="BKS9" s="67"/>
      <c r="BKT9" s="67"/>
      <c r="BKU9" s="67"/>
      <c r="BKV9" s="67"/>
      <c r="BKW9" s="67"/>
      <c r="BKX9" s="67"/>
      <c r="BKY9" s="67"/>
      <c r="BKZ9" s="67"/>
      <c r="BLA9" s="67"/>
      <c r="BLB9" s="67"/>
      <c r="BLC9" s="67"/>
      <c r="BLD9" s="67"/>
      <c r="BLE9" s="67"/>
      <c r="BLF9" s="67"/>
      <c r="BLG9" s="67"/>
      <c r="BLH9" s="67"/>
      <c r="BLI9" s="67"/>
      <c r="BLJ9" s="67"/>
      <c r="BLK9" s="67"/>
      <c r="BLL9" s="67"/>
      <c r="BLM9" s="67"/>
      <c r="BLN9" s="67"/>
      <c r="BLO9" s="67"/>
      <c r="BLP9" s="67"/>
      <c r="BLQ9" s="67"/>
      <c r="BLR9" s="67"/>
      <c r="BLS9" s="67"/>
      <c r="BLT9" s="67"/>
      <c r="BLU9" s="67"/>
      <c r="BLV9" s="67"/>
      <c r="BLW9" s="67"/>
      <c r="BLX9" s="67"/>
      <c r="BLY9" s="67"/>
      <c r="BLZ9" s="67"/>
      <c r="BMA9" s="67"/>
      <c r="BMB9" s="67"/>
      <c r="BMC9" s="67"/>
      <c r="BMD9" s="67"/>
      <c r="BME9" s="67"/>
      <c r="BMF9" s="67"/>
      <c r="BMG9" s="67"/>
      <c r="BMH9" s="67"/>
      <c r="BMI9" s="67"/>
      <c r="BMJ9" s="67"/>
      <c r="BMK9" s="67"/>
      <c r="BML9" s="67"/>
      <c r="BMM9" s="67"/>
      <c r="BMN9" s="67"/>
      <c r="BMO9" s="67"/>
      <c r="BMP9" s="67"/>
      <c r="BMQ9" s="67"/>
      <c r="BMR9" s="67"/>
      <c r="BMS9" s="67"/>
      <c r="BMT9" s="67"/>
      <c r="BMU9" s="67"/>
      <c r="BMV9" s="67"/>
      <c r="BMW9" s="67"/>
      <c r="BMX9" s="67"/>
      <c r="BMY9" s="67"/>
      <c r="BMZ9" s="67"/>
      <c r="BNA9" s="67"/>
      <c r="BNB9" s="67"/>
      <c r="BNC9" s="67"/>
      <c r="BND9" s="67"/>
      <c r="BNE9" s="67"/>
      <c r="BNF9" s="67"/>
      <c r="BNG9" s="67"/>
      <c r="BNH9" s="67"/>
      <c r="BNI9" s="67"/>
      <c r="BNJ9" s="67"/>
      <c r="BNK9" s="67"/>
      <c r="BNL9" s="67"/>
      <c r="BNM9" s="67"/>
      <c r="BNN9" s="67"/>
      <c r="BNO9" s="67"/>
      <c r="BNP9" s="67"/>
      <c r="BNQ9" s="67"/>
      <c r="BNR9" s="67"/>
      <c r="BNS9" s="67"/>
      <c r="BNT9" s="67"/>
      <c r="BNU9" s="67"/>
      <c r="BNV9" s="67"/>
      <c r="BNW9" s="67"/>
      <c r="BNX9" s="67"/>
      <c r="BNY9" s="67"/>
      <c r="BNZ9" s="67"/>
      <c r="BOA9" s="67"/>
      <c r="BOB9" s="67"/>
      <c r="BOC9" s="67"/>
      <c r="BOD9" s="67"/>
      <c r="BOE9" s="67"/>
      <c r="BOF9" s="67"/>
      <c r="BOG9" s="67"/>
      <c r="BOH9" s="67"/>
      <c r="BOI9" s="67"/>
      <c r="BOJ9" s="67"/>
      <c r="BOK9" s="67"/>
      <c r="BOL9" s="67"/>
      <c r="BOM9" s="67"/>
      <c r="BON9" s="67"/>
      <c r="BOO9" s="67"/>
      <c r="BOP9" s="67"/>
      <c r="BOQ9" s="67"/>
      <c r="BOR9" s="67"/>
      <c r="BOS9" s="67"/>
      <c r="BOT9" s="67"/>
      <c r="BOU9" s="67"/>
      <c r="BOV9" s="67"/>
      <c r="BOW9" s="67"/>
      <c r="BOX9" s="67"/>
      <c r="BOY9" s="67"/>
      <c r="BOZ9" s="67"/>
      <c r="BPA9" s="67"/>
      <c r="BPB9" s="67"/>
      <c r="BPC9" s="67"/>
      <c r="BPD9" s="67"/>
      <c r="BPE9" s="67"/>
      <c r="BPF9" s="67"/>
      <c r="BPG9" s="67"/>
      <c r="BPH9" s="67"/>
      <c r="BPI9" s="67"/>
      <c r="BPJ9" s="67"/>
      <c r="BPK9" s="67"/>
      <c r="BPL9" s="67"/>
      <c r="BPM9" s="67"/>
      <c r="BPN9" s="67"/>
      <c r="BPO9" s="67"/>
      <c r="BPP9" s="67"/>
      <c r="BPQ9" s="67"/>
      <c r="BPR9" s="67"/>
      <c r="BPS9" s="67"/>
      <c r="BPT9" s="67"/>
      <c r="BPU9" s="67"/>
      <c r="BPV9" s="67"/>
      <c r="BPW9" s="67"/>
      <c r="BPX9" s="67"/>
      <c r="BPY9" s="67"/>
      <c r="BPZ9" s="67"/>
      <c r="BQA9" s="67"/>
      <c r="BQB9" s="67"/>
      <c r="BQC9" s="67"/>
      <c r="BQD9" s="67"/>
      <c r="BQE9" s="67"/>
      <c r="BQF9" s="67"/>
      <c r="BQG9" s="67"/>
      <c r="BQH9" s="67"/>
      <c r="BQI9" s="67"/>
      <c r="BQJ9" s="67"/>
      <c r="BQK9" s="67"/>
      <c r="BQL9" s="67"/>
      <c r="BQM9" s="67"/>
      <c r="BQN9" s="67"/>
      <c r="BQO9" s="67"/>
      <c r="BQP9" s="67"/>
      <c r="BQQ9" s="67"/>
      <c r="BQR9" s="67"/>
      <c r="BQS9" s="67"/>
      <c r="BQT9" s="67"/>
      <c r="BQU9" s="67"/>
      <c r="BQV9" s="67"/>
      <c r="BQW9" s="67"/>
      <c r="BQX9" s="67"/>
      <c r="BQY9" s="67"/>
      <c r="BQZ9" s="67"/>
      <c r="BRA9" s="67"/>
      <c r="BRB9" s="67"/>
      <c r="BRC9" s="67"/>
      <c r="BRD9" s="67"/>
      <c r="BRE9" s="67"/>
      <c r="BRF9" s="67"/>
      <c r="BRG9" s="67"/>
      <c r="BRH9" s="67"/>
      <c r="BRI9" s="67"/>
      <c r="BRJ9" s="67"/>
      <c r="BRK9" s="67"/>
      <c r="BRL9" s="67"/>
      <c r="BRM9" s="67"/>
      <c r="BRN9" s="67"/>
      <c r="BRO9" s="67"/>
      <c r="BRP9" s="67"/>
      <c r="BRQ9" s="67"/>
      <c r="BRR9" s="67"/>
      <c r="BRS9" s="67"/>
      <c r="BRT9" s="67"/>
      <c r="BRU9" s="67"/>
      <c r="BRV9" s="67"/>
      <c r="BRW9" s="67"/>
      <c r="BRX9" s="67"/>
      <c r="BRY9" s="67"/>
      <c r="BRZ9" s="67"/>
      <c r="BSA9" s="67"/>
      <c r="BSB9" s="67"/>
      <c r="BSC9" s="67"/>
      <c r="BSD9" s="67"/>
      <c r="BSE9" s="67"/>
      <c r="BSF9" s="67"/>
      <c r="BSG9" s="67"/>
      <c r="BSH9" s="67"/>
      <c r="BSI9" s="67"/>
      <c r="BSJ9" s="67"/>
      <c r="BSK9" s="67"/>
      <c r="BSL9" s="67"/>
      <c r="BSM9" s="67"/>
      <c r="BSN9" s="67"/>
      <c r="BSO9" s="67"/>
      <c r="BSP9" s="67"/>
      <c r="BSQ9" s="67"/>
      <c r="BSR9" s="67"/>
      <c r="BSS9" s="67"/>
      <c r="BST9" s="67"/>
      <c r="BSU9" s="67"/>
      <c r="BSV9" s="67"/>
      <c r="BSW9" s="67"/>
      <c r="BSX9" s="67"/>
      <c r="BSY9" s="67"/>
      <c r="BSZ9" s="67"/>
      <c r="BTA9" s="67"/>
      <c r="BTB9" s="67"/>
      <c r="BTC9" s="67"/>
      <c r="BTD9" s="67"/>
      <c r="BTE9" s="67"/>
      <c r="BTF9" s="67"/>
      <c r="BTG9" s="67"/>
      <c r="BTH9" s="67"/>
      <c r="BTI9" s="67"/>
      <c r="BTJ9" s="67"/>
      <c r="BTK9" s="67"/>
      <c r="BTL9" s="67"/>
      <c r="BTM9" s="67"/>
      <c r="BTN9" s="67"/>
      <c r="BTO9" s="67"/>
      <c r="BTP9" s="67"/>
      <c r="BTQ9" s="67"/>
      <c r="BTR9" s="67"/>
      <c r="BTS9" s="67"/>
      <c r="BTT9" s="67"/>
      <c r="BTU9" s="67"/>
      <c r="BTV9" s="67"/>
      <c r="BTW9" s="67"/>
      <c r="BTX9" s="67"/>
      <c r="BTY9" s="67"/>
      <c r="BTZ9" s="67"/>
      <c r="BUA9" s="67"/>
      <c r="BUB9" s="67"/>
      <c r="BUC9" s="67"/>
      <c r="BUD9" s="67"/>
      <c r="BUE9" s="67"/>
      <c r="BUF9" s="67"/>
      <c r="BUG9" s="67"/>
      <c r="BUH9" s="67"/>
      <c r="BUI9" s="67"/>
      <c r="BUJ9" s="67"/>
      <c r="BUK9" s="67"/>
      <c r="BUL9" s="67"/>
      <c r="BUM9" s="67"/>
      <c r="BUN9" s="67"/>
      <c r="BUO9" s="67"/>
      <c r="BUP9" s="67"/>
      <c r="BUQ9" s="67"/>
      <c r="BUR9" s="67"/>
      <c r="BUS9" s="67"/>
      <c r="BUT9" s="67"/>
      <c r="BUU9" s="67"/>
      <c r="BUV9" s="67"/>
      <c r="BUW9" s="67"/>
      <c r="BUX9" s="67"/>
      <c r="BUY9" s="67"/>
      <c r="BUZ9" s="67"/>
      <c r="BVA9" s="67"/>
      <c r="BVB9" s="67"/>
      <c r="BVC9" s="67"/>
      <c r="BVD9" s="67"/>
      <c r="BVE9" s="67"/>
      <c r="BVF9" s="67"/>
      <c r="BVG9" s="67"/>
      <c r="BVH9" s="67"/>
      <c r="BVI9" s="67"/>
      <c r="BVJ9" s="67"/>
      <c r="BVK9" s="67"/>
      <c r="BVL9" s="67"/>
      <c r="BVM9" s="67"/>
      <c r="BVN9" s="67"/>
      <c r="BVO9" s="67"/>
      <c r="BVP9" s="67"/>
      <c r="BVQ9" s="67"/>
      <c r="BVR9" s="67"/>
      <c r="BVS9" s="67"/>
      <c r="BVT9" s="67"/>
      <c r="BVU9" s="67"/>
      <c r="BVV9" s="67"/>
      <c r="BVW9" s="67"/>
      <c r="BVX9" s="67"/>
      <c r="BVY9" s="67"/>
      <c r="BVZ9" s="67"/>
      <c r="BWA9" s="67"/>
      <c r="BWB9" s="67"/>
      <c r="BWC9" s="67"/>
      <c r="BWD9" s="67"/>
      <c r="BWE9" s="67"/>
      <c r="BWF9" s="67"/>
      <c r="BWG9" s="67"/>
      <c r="BWH9" s="67"/>
      <c r="BWI9" s="67"/>
      <c r="BWJ9" s="67"/>
      <c r="BWK9" s="67"/>
      <c r="BWL9" s="67"/>
      <c r="BWM9" s="67"/>
      <c r="BWN9" s="67"/>
      <c r="BWO9" s="67"/>
    </row>
    <row r="10" spans="1:1965" ht="32.25" thickBot="1" x14ac:dyDescent="0.3">
      <c r="A10" s="94"/>
      <c r="B10" s="436" t="s">
        <v>420</v>
      </c>
      <c r="C10" s="437" t="s">
        <v>421</v>
      </c>
      <c r="D10" s="97" t="s">
        <v>422</v>
      </c>
      <c r="E10" s="438">
        <v>4092</v>
      </c>
      <c r="F10" s="438">
        <v>3208</v>
      </c>
      <c r="G10" s="438">
        <v>0</v>
      </c>
      <c r="H10" s="438">
        <v>0</v>
      </c>
      <c r="I10" s="438">
        <v>0</v>
      </c>
      <c r="J10" s="438">
        <v>0</v>
      </c>
      <c r="K10" s="438">
        <v>0</v>
      </c>
      <c r="L10" s="438">
        <v>0</v>
      </c>
      <c r="M10" s="438">
        <v>0</v>
      </c>
      <c r="N10" s="439">
        <v>0</v>
      </c>
      <c r="O10" s="71">
        <f t="shared" ref="O10:O27" si="1">SUM(E10:N10)</f>
        <v>7300</v>
      </c>
      <c r="P10" s="83"/>
    </row>
    <row r="11" spans="1:1965" s="68" customFormat="1" ht="30.75" customHeight="1" thickBot="1" x14ac:dyDescent="0.3">
      <c r="A11" s="1046" t="s">
        <v>423</v>
      </c>
      <c r="B11" s="1047"/>
      <c r="C11" s="1047"/>
      <c r="D11" s="1047"/>
      <c r="E11" s="440"/>
      <c r="F11" s="440"/>
      <c r="G11" s="440"/>
      <c r="H11" s="440"/>
      <c r="I11" s="440"/>
      <c r="J11" s="440"/>
      <c r="K11" s="440"/>
      <c r="L11" s="440"/>
      <c r="M11" s="440"/>
      <c r="N11" s="441"/>
      <c r="O11" s="66"/>
      <c r="P11" s="84"/>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7"/>
      <c r="JW11" s="67"/>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7"/>
      <c r="LP11" s="67"/>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7"/>
      <c r="NI11" s="67"/>
      <c r="NJ11" s="67"/>
      <c r="NK11" s="67"/>
      <c r="NL11" s="67"/>
      <c r="NM11" s="67"/>
      <c r="NN11" s="67"/>
      <c r="NO11" s="67"/>
      <c r="NP11" s="67"/>
      <c r="NQ11" s="67"/>
      <c r="NR11" s="67"/>
      <c r="NS11" s="67"/>
      <c r="NT11" s="67"/>
      <c r="NU11" s="67"/>
      <c r="NV11" s="67"/>
      <c r="NW11" s="67"/>
      <c r="NX11" s="67"/>
      <c r="NY11" s="67"/>
      <c r="NZ11" s="67"/>
      <c r="OA11" s="67"/>
      <c r="OB11" s="67"/>
      <c r="OC11" s="67"/>
      <c r="OD11" s="67"/>
      <c r="OE11" s="67"/>
      <c r="OF11" s="67"/>
      <c r="OG11" s="67"/>
      <c r="OH11" s="67"/>
      <c r="OI11" s="67"/>
      <c r="OJ11" s="67"/>
      <c r="OK11" s="67"/>
      <c r="OL11" s="67"/>
      <c r="OM11" s="67"/>
      <c r="ON11" s="67"/>
      <c r="OO11" s="67"/>
      <c r="OP11" s="67"/>
      <c r="OQ11" s="67"/>
      <c r="OR11" s="67"/>
      <c r="OS11" s="67"/>
      <c r="OT11" s="67"/>
      <c r="OU11" s="67"/>
      <c r="OV11" s="67"/>
      <c r="OW11" s="67"/>
      <c r="OX11" s="67"/>
      <c r="OY11" s="67"/>
      <c r="OZ11" s="67"/>
      <c r="PA11" s="67"/>
      <c r="PB11" s="67"/>
      <c r="PC11" s="67"/>
      <c r="PD11" s="67"/>
      <c r="PE11" s="67"/>
      <c r="PF11" s="67"/>
      <c r="PG11" s="67"/>
      <c r="PH11" s="67"/>
      <c r="PI11" s="67"/>
      <c r="PJ11" s="67"/>
      <c r="PK11" s="67"/>
      <c r="PL11" s="67"/>
      <c r="PM11" s="67"/>
      <c r="PN11" s="67"/>
      <c r="PO11" s="67"/>
      <c r="PP11" s="67"/>
      <c r="PQ11" s="67"/>
      <c r="PR11" s="67"/>
      <c r="PS11" s="67"/>
      <c r="PT11" s="67"/>
      <c r="PU11" s="67"/>
      <c r="PV11" s="67"/>
      <c r="PW11" s="67"/>
      <c r="PX11" s="67"/>
      <c r="PY11" s="67"/>
      <c r="PZ11" s="67"/>
      <c r="QA11" s="67"/>
      <c r="QB11" s="67"/>
      <c r="QC11" s="67"/>
      <c r="QD11" s="67"/>
      <c r="QE11" s="67"/>
      <c r="QF11" s="67"/>
      <c r="QG11" s="67"/>
      <c r="QH11" s="67"/>
      <c r="QI11" s="67"/>
      <c r="QJ11" s="67"/>
      <c r="QK11" s="67"/>
      <c r="QL11" s="67"/>
      <c r="QM11" s="67"/>
      <c r="QN11" s="67"/>
      <c r="QO11" s="67"/>
      <c r="QP11" s="67"/>
      <c r="QQ11" s="67"/>
      <c r="QR11" s="67"/>
      <c r="QS11" s="67"/>
      <c r="QT11" s="67"/>
      <c r="QU11" s="67"/>
      <c r="QV11" s="67"/>
      <c r="QW11" s="67"/>
      <c r="QX11" s="67"/>
      <c r="QY11" s="67"/>
      <c r="QZ11" s="67"/>
      <c r="RA11" s="67"/>
      <c r="RB11" s="67"/>
      <c r="RC11" s="67"/>
      <c r="RD11" s="67"/>
      <c r="RE11" s="67"/>
      <c r="RF11" s="67"/>
      <c r="RG11" s="67"/>
      <c r="RH11" s="67"/>
      <c r="RI11" s="67"/>
      <c r="RJ11" s="67"/>
      <c r="RK11" s="67"/>
      <c r="RL11" s="67"/>
      <c r="RM11" s="67"/>
      <c r="RN11" s="67"/>
      <c r="RO11" s="67"/>
      <c r="RP11" s="67"/>
      <c r="RQ11" s="67"/>
      <c r="RR11" s="67"/>
      <c r="RS11" s="67"/>
      <c r="RT11" s="67"/>
      <c r="RU11" s="67"/>
      <c r="RV11" s="67"/>
      <c r="RW11" s="67"/>
      <c r="RX11" s="67"/>
      <c r="RY11" s="67"/>
      <c r="RZ11" s="67"/>
      <c r="SA11" s="67"/>
      <c r="SB11" s="67"/>
      <c r="SC11" s="67"/>
      <c r="SD11" s="67"/>
      <c r="SE11" s="67"/>
      <c r="SF11" s="67"/>
      <c r="SG11" s="67"/>
      <c r="SH11" s="67"/>
      <c r="SI11" s="67"/>
      <c r="SJ11" s="67"/>
      <c r="SK11" s="67"/>
      <c r="SL11" s="67"/>
      <c r="SM11" s="67"/>
      <c r="SN11" s="67"/>
      <c r="SO11" s="67"/>
      <c r="SP11" s="67"/>
      <c r="SQ11" s="67"/>
      <c r="SR11" s="67"/>
      <c r="SS11" s="67"/>
      <c r="ST11" s="67"/>
      <c r="SU11" s="67"/>
      <c r="SV11" s="67"/>
      <c r="SW11" s="67"/>
      <c r="SX11" s="67"/>
      <c r="SY11" s="67"/>
      <c r="SZ11" s="67"/>
      <c r="TA11" s="67"/>
      <c r="TB11" s="67"/>
      <c r="TC11" s="67"/>
      <c r="TD11" s="67"/>
      <c r="TE11" s="67"/>
      <c r="TF11" s="67"/>
      <c r="TG11" s="67"/>
      <c r="TH11" s="67"/>
      <c r="TI11" s="67"/>
      <c r="TJ11" s="67"/>
      <c r="TK11" s="67"/>
      <c r="TL11" s="67"/>
      <c r="TM11" s="67"/>
      <c r="TN11" s="67"/>
      <c r="TO11" s="67"/>
      <c r="TP11" s="67"/>
      <c r="TQ11" s="67"/>
      <c r="TR11" s="67"/>
      <c r="TS11" s="67"/>
      <c r="TT11" s="67"/>
      <c r="TU11" s="67"/>
      <c r="TV11" s="67"/>
      <c r="TW11" s="67"/>
      <c r="TX11" s="67"/>
      <c r="TY11" s="67"/>
      <c r="TZ11" s="67"/>
      <c r="UA11" s="67"/>
      <c r="UB11" s="67"/>
      <c r="UC11" s="67"/>
      <c r="UD11" s="67"/>
      <c r="UE11" s="67"/>
      <c r="UF11" s="67"/>
      <c r="UG11" s="67"/>
      <c r="UH11" s="67"/>
      <c r="UI11" s="67"/>
      <c r="UJ11" s="67"/>
      <c r="UK11" s="67"/>
      <c r="UL11" s="67"/>
      <c r="UM11" s="67"/>
      <c r="UN11" s="67"/>
      <c r="UO11" s="67"/>
      <c r="UP11" s="67"/>
      <c r="UQ11" s="67"/>
      <c r="UR11" s="67"/>
      <c r="US11" s="67"/>
      <c r="UT11" s="67"/>
      <c r="UU11" s="67"/>
      <c r="UV11" s="67"/>
      <c r="UW11" s="67"/>
      <c r="UX11" s="67"/>
      <c r="UY11" s="67"/>
      <c r="UZ11" s="67"/>
      <c r="VA11" s="67"/>
      <c r="VB11" s="67"/>
      <c r="VC11" s="67"/>
      <c r="VD11" s="67"/>
      <c r="VE11" s="67"/>
      <c r="VF11" s="67"/>
      <c r="VG11" s="67"/>
      <c r="VH11" s="67"/>
      <c r="VI11" s="67"/>
      <c r="VJ11" s="67"/>
      <c r="VK11" s="67"/>
      <c r="VL11" s="67"/>
      <c r="VM11" s="67"/>
      <c r="VN11" s="67"/>
      <c r="VO11" s="67"/>
      <c r="VP11" s="67"/>
      <c r="VQ11" s="67"/>
      <c r="VR11" s="67"/>
      <c r="VS11" s="67"/>
      <c r="VT11" s="67"/>
      <c r="VU11" s="67"/>
      <c r="VV11" s="67"/>
      <c r="VW11" s="67"/>
      <c r="VX11" s="67"/>
      <c r="VY11" s="67"/>
      <c r="VZ11" s="67"/>
      <c r="WA11" s="67"/>
      <c r="WB11" s="67"/>
      <c r="WC11" s="67"/>
      <c r="WD11" s="67"/>
      <c r="WE11" s="67"/>
      <c r="WF11" s="67"/>
      <c r="WG11" s="67"/>
      <c r="WH11" s="67"/>
      <c r="WI11" s="67"/>
      <c r="WJ11" s="67"/>
      <c r="WK11" s="67"/>
      <c r="WL11" s="67"/>
      <c r="WM11" s="67"/>
      <c r="WN11" s="67"/>
      <c r="WO11" s="67"/>
      <c r="WP11" s="67"/>
      <c r="WQ11" s="67"/>
      <c r="WR11" s="67"/>
      <c r="WS11" s="67"/>
      <c r="WT11" s="67"/>
      <c r="WU11" s="67"/>
      <c r="WV11" s="67"/>
      <c r="WW11" s="67"/>
      <c r="WX11" s="67"/>
      <c r="WY11" s="67"/>
      <c r="WZ11" s="67"/>
      <c r="XA11" s="67"/>
      <c r="XB11" s="67"/>
      <c r="XC11" s="67"/>
      <c r="XD11" s="67"/>
      <c r="XE11" s="67"/>
      <c r="XF11" s="67"/>
      <c r="XG11" s="67"/>
      <c r="XH11" s="67"/>
      <c r="XI11" s="67"/>
      <c r="XJ11" s="67"/>
      <c r="XK11" s="67"/>
      <c r="XL11" s="67"/>
      <c r="XM11" s="67"/>
      <c r="XN11" s="67"/>
      <c r="XO11" s="67"/>
      <c r="XP11" s="67"/>
      <c r="XQ11" s="67"/>
      <c r="XR11" s="67"/>
      <c r="XS11" s="67"/>
      <c r="XT11" s="67"/>
      <c r="XU11" s="67"/>
      <c r="XV11" s="67"/>
      <c r="XW11" s="67"/>
      <c r="XX11" s="67"/>
      <c r="XY11" s="67"/>
      <c r="XZ11" s="67"/>
      <c r="YA11" s="67"/>
      <c r="YB11" s="67"/>
      <c r="YC11" s="67"/>
      <c r="YD11" s="67"/>
      <c r="YE11" s="67"/>
      <c r="YF11" s="67"/>
      <c r="YG11" s="67"/>
      <c r="YH11" s="67"/>
      <c r="YI11" s="67"/>
      <c r="YJ11" s="67"/>
      <c r="YK11" s="67"/>
      <c r="YL11" s="67"/>
      <c r="YM11" s="67"/>
      <c r="YN11" s="67"/>
      <c r="YO11" s="67"/>
      <c r="YP11" s="67"/>
      <c r="YQ11" s="67"/>
      <c r="YR11" s="67"/>
      <c r="YS11" s="67"/>
      <c r="YT11" s="67"/>
      <c r="YU11" s="67"/>
      <c r="YV11" s="67"/>
      <c r="YW11" s="67"/>
      <c r="YX11" s="67"/>
      <c r="YY11" s="67"/>
      <c r="YZ11" s="67"/>
      <c r="ZA11" s="67"/>
      <c r="ZB11" s="67"/>
      <c r="ZC11" s="67"/>
      <c r="ZD11" s="67"/>
      <c r="ZE11" s="67"/>
      <c r="ZF11" s="67"/>
      <c r="ZG11" s="67"/>
      <c r="ZH11" s="67"/>
      <c r="ZI11" s="67"/>
      <c r="ZJ11" s="67"/>
      <c r="ZK11" s="67"/>
      <c r="ZL11" s="67"/>
      <c r="ZM11" s="67"/>
      <c r="ZN11" s="67"/>
      <c r="ZO11" s="67"/>
      <c r="ZP11" s="67"/>
      <c r="ZQ11" s="67"/>
      <c r="ZR11" s="67"/>
      <c r="ZS11" s="67"/>
      <c r="ZT11" s="67"/>
      <c r="ZU11" s="67"/>
      <c r="ZV11" s="67"/>
      <c r="ZW11" s="67"/>
      <c r="ZX11" s="67"/>
      <c r="ZY11" s="67"/>
      <c r="ZZ11" s="67"/>
      <c r="AAA11" s="67"/>
      <c r="AAB11" s="67"/>
      <c r="AAC11" s="67"/>
      <c r="AAD11" s="67"/>
      <c r="AAE11" s="67"/>
      <c r="AAF11" s="67"/>
      <c r="AAG11" s="67"/>
      <c r="AAH11" s="67"/>
      <c r="AAI11" s="67"/>
      <c r="AAJ11" s="67"/>
      <c r="AAK11" s="67"/>
      <c r="AAL11" s="67"/>
      <c r="AAM11" s="67"/>
      <c r="AAN11" s="67"/>
      <c r="AAO11" s="67"/>
      <c r="AAP11" s="67"/>
      <c r="AAQ11" s="67"/>
      <c r="AAR11" s="67"/>
      <c r="AAS11" s="67"/>
      <c r="AAT11" s="67"/>
      <c r="AAU11" s="67"/>
      <c r="AAV11" s="67"/>
      <c r="AAW11" s="67"/>
      <c r="AAX11" s="67"/>
      <c r="AAY11" s="67"/>
      <c r="AAZ11" s="67"/>
      <c r="ABA11" s="67"/>
      <c r="ABB11" s="67"/>
      <c r="ABC11" s="67"/>
      <c r="ABD11" s="67"/>
      <c r="ABE11" s="67"/>
      <c r="ABF11" s="67"/>
      <c r="ABG11" s="67"/>
      <c r="ABH11" s="67"/>
      <c r="ABI11" s="67"/>
      <c r="ABJ11" s="67"/>
      <c r="ABK11" s="67"/>
      <c r="ABL11" s="67"/>
      <c r="ABM11" s="67"/>
      <c r="ABN11" s="67"/>
      <c r="ABO11" s="67"/>
      <c r="ABP11" s="67"/>
      <c r="ABQ11" s="67"/>
      <c r="ABR11" s="67"/>
      <c r="ABS11" s="67"/>
      <c r="ABT11" s="67"/>
      <c r="ABU11" s="67"/>
      <c r="ABV11" s="67"/>
      <c r="ABW11" s="67"/>
      <c r="ABX11" s="67"/>
      <c r="ABY11" s="67"/>
      <c r="ABZ11" s="67"/>
      <c r="ACA11" s="67"/>
      <c r="ACB11" s="67"/>
      <c r="ACC11" s="67"/>
      <c r="ACD11" s="67"/>
      <c r="ACE11" s="67"/>
      <c r="ACF11" s="67"/>
      <c r="ACG11" s="67"/>
      <c r="ACH11" s="67"/>
      <c r="ACI11" s="67"/>
      <c r="ACJ11" s="67"/>
      <c r="ACK11" s="67"/>
      <c r="ACL11" s="67"/>
      <c r="ACM11" s="67"/>
      <c r="ACN11" s="67"/>
      <c r="ACO11" s="67"/>
      <c r="ACP11" s="67"/>
      <c r="ACQ11" s="67"/>
      <c r="ACR11" s="67"/>
      <c r="ACS11" s="67"/>
      <c r="ACT11" s="67"/>
      <c r="ACU11" s="67"/>
      <c r="ACV11" s="67"/>
      <c r="ACW11" s="67"/>
      <c r="ACX11" s="67"/>
      <c r="ACY11" s="67"/>
      <c r="ACZ11" s="67"/>
      <c r="ADA11" s="67"/>
      <c r="ADB11" s="67"/>
      <c r="ADC11" s="67"/>
      <c r="ADD11" s="67"/>
      <c r="ADE11" s="67"/>
      <c r="ADF11" s="67"/>
      <c r="ADG11" s="67"/>
      <c r="ADH11" s="67"/>
      <c r="ADI11" s="67"/>
      <c r="ADJ11" s="67"/>
      <c r="ADK11" s="67"/>
      <c r="ADL11" s="67"/>
      <c r="ADM11" s="67"/>
      <c r="ADN11" s="67"/>
      <c r="ADO11" s="67"/>
      <c r="ADP11" s="67"/>
      <c r="ADQ11" s="67"/>
      <c r="ADR11" s="67"/>
      <c r="ADS11" s="67"/>
      <c r="ADT11" s="67"/>
      <c r="ADU11" s="67"/>
      <c r="ADV11" s="67"/>
      <c r="ADW11" s="67"/>
      <c r="ADX11" s="67"/>
      <c r="ADY11" s="67"/>
      <c r="ADZ11" s="67"/>
      <c r="AEA11" s="67"/>
      <c r="AEB11" s="67"/>
      <c r="AEC11" s="67"/>
      <c r="AED11" s="67"/>
      <c r="AEE11" s="67"/>
      <c r="AEF11" s="67"/>
      <c r="AEG11" s="67"/>
      <c r="AEH11" s="67"/>
      <c r="AEI11" s="67"/>
      <c r="AEJ11" s="67"/>
      <c r="AEK11" s="67"/>
      <c r="AEL11" s="67"/>
      <c r="AEM11" s="67"/>
      <c r="AEN11" s="67"/>
      <c r="AEO11" s="67"/>
      <c r="AEP11" s="67"/>
      <c r="AEQ11" s="67"/>
      <c r="AER11" s="67"/>
      <c r="AES11" s="67"/>
      <c r="AET11" s="67"/>
      <c r="AEU11" s="67"/>
      <c r="AEV11" s="67"/>
      <c r="AEW11" s="67"/>
      <c r="AEX11" s="67"/>
      <c r="AEY11" s="67"/>
      <c r="AEZ11" s="67"/>
      <c r="AFA11" s="67"/>
      <c r="AFB11" s="67"/>
      <c r="AFC11" s="67"/>
      <c r="AFD11" s="67"/>
      <c r="AFE11" s="67"/>
      <c r="AFF11" s="67"/>
      <c r="AFG11" s="67"/>
      <c r="AFH11" s="67"/>
      <c r="AFI11" s="67"/>
      <c r="AFJ11" s="67"/>
      <c r="AFK11" s="67"/>
      <c r="AFL11" s="67"/>
      <c r="AFM11" s="67"/>
      <c r="AFN11" s="67"/>
      <c r="AFO11" s="67"/>
      <c r="AFP11" s="67"/>
      <c r="AFQ11" s="67"/>
      <c r="AFR11" s="67"/>
      <c r="AFS11" s="67"/>
      <c r="AFT11" s="67"/>
      <c r="AFU11" s="67"/>
      <c r="AFV11" s="67"/>
      <c r="AFW11" s="67"/>
      <c r="AFX11" s="67"/>
      <c r="AFY11" s="67"/>
      <c r="AFZ11" s="67"/>
      <c r="AGA11" s="67"/>
      <c r="AGB11" s="67"/>
      <c r="AGC11" s="67"/>
      <c r="AGD11" s="67"/>
      <c r="AGE11" s="67"/>
      <c r="AGF11" s="67"/>
      <c r="AGG11" s="67"/>
      <c r="AGH11" s="67"/>
      <c r="AGI11" s="67"/>
      <c r="AGJ11" s="67"/>
      <c r="AGK11" s="67"/>
      <c r="AGL11" s="67"/>
      <c r="AGM11" s="67"/>
      <c r="AGN11" s="67"/>
      <c r="AGO11" s="67"/>
      <c r="AGP11" s="67"/>
      <c r="AGQ11" s="67"/>
      <c r="AGR11" s="67"/>
      <c r="AGS11" s="67"/>
      <c r="AGT11" s="67"/>
      <c r="AGU11" s="67"/>
      <c r="AGV11" s="67"/>
      <c r="AGW11" s="67"/>
      <c r="AGX11" s="67"/>
      <c r="AGY11" s="67"/>
      <c r="AGZ11" s="67"/>
      <c r="AHA11" s="67"/>
      <c r="AHB11" s="67"/>
      <c r="AHC11" s="67"/>
      <c r="AHD11" s="67"/>
      <c r="AHE11" s="67"/>
      <c r="AHF11" s="67"/>
      <c r="AHG11" s="67"/>
      <c r="AHH11" s="67"/>
      <c r="AHI11" s="67"/>
      <c r="AHJ11" s="67"/>
      <c r="AHK11" s="67"/>
      <c r="AHL11" s="67"/>
      <c r="AHM11" s="67"/>
      <c r="AHN11" s="67"/>
      <c r="AHO11" s="67"/>
      <c r="AHP11" s="67"/>
      <c r="AHQ11" s="67"/>
      <c r="AHR11" s="67"/>
      <c r="AHS11" s="67"/>
      <c r="AHT11" s="67"/>
      <c r="AHU11" s="67"/>
      <c r="AHV11" s="67"/>
      <c r="AHW11" s="67"/>
      <c r="AHX11" s="67"/>
      <c r="AHY11" s="67"/>
      <c r="AHZ11" s="67"/>
      <c r="AIA11" s="67"/>
      <c r="AIB11" s="67"/>
      <c r="AIC11" s="67"/>
      <c r="AID11" s="67"/>
      <c r="AIE11" s="67"/>
      <c r="AIF11" s="67"/>
      <c r="AIG11" s="67"/>
      <c r="AIH11" s="67"/>
      <c r="AII11" s="67"/>
      <c r="AIJ11" s="67"/>
      <c r="AIK11" s="67"/>
      <c r="AIL11" s="67"/>
      <c r="AIM11" s="67"/>
      <c r="AIN11" s="67"/>
      <c r="AIO11" s="67"/>
      <c r="AIP11" s="67"/>
      <c r="AIQ11" s="67"/>
      <c r="AIR11" s="67"/>
      <c r="AIS11" s="67"/>
      <c r="AIT11" s="67"/>
      <c r="AIU11" s="67"/>
      <c r="AIV11" s="67"/>
      <c r="AIW11" s="67"/>
      <c r="AIX11" s="67"/>
      <c r="AIY11" s="67"/>
      <c r="AIZ11" s="67"/>
      <c r="AJA11" s="67"/>
      <c r="AJB11" s="67"/>
      <c r="AJC11" s="67"/>
      <c r="AJD11" s="67"/>
      <c r="AJE11" s="67"/>
      <c r="AJF11" s="67"/>
      <c r="AJG11" s="67"/>
      <c r="AJH11" s="67"/>
      <c r="AJI11" s="67"/>
      <c r="AJJ11" s="67"/>
      <c r="AJK11" s="67"/>
      <c r="AJL11" s="67"/>
      <c r="AJM11" s="67"/>
      <c r="AJN11" s="67"/>
      <c r="AJO11" s="67"/>
      <c r="AJP11" s="67"/>
      <c r="AJQ11" s="67"/>
      <c r="AJR11" s="67"/>
      <c r="AJS11" s="67"/>
      <c r="AJT11" s="67"/>
      <c r="AJU11" s="67"/>
      <c r="AJV11" s="67"/>
      <c r="AJW11" s="67"/>
      <c r="AJX11" s="67"/>
      <c r="AJY11" s="67"/>
      <c r="AJZ11" s="67"/>
      <c r="AKA11" s="67"/>
      <c r="AKB11" s="67"/>
      <c r="AKC11" s="67"/>
      <c r="AKD11" s="67"/>
      <c r="AKE11" s="67"/>
      <c r="AKF11" s="67"/>
      <c r="AKG11" s="67"/>
      <c r="AKH11" s="67"/>
      <c r="AKI11" s="67"/>
      <c r="AKJ11" s="67"/>
      <c r="AKK11" s="67"/>
      <c r="AKL11" s="67"/>
      <c r="AKM11" s="67"/>
      <c r="AKN11" s="67"/>
      <c r="AKO11" s="67"/>
      <c r="AKP11" s="67"/>
      <c r="AKQ11" s="67"/>
      <c r="AKR11" s="67"/>
      <c r="AKS11" s="67"/>
      <c r="AKT11" s="67"/>
      <c r="AKU11" s="67"/>
      <c r="AKV11" s="67"/>
      <c r="AKW11" s="67"/>
      <c r="AKX11" s="67"/>
      <c r="AKY11" s="67"/>
      <c r="AKZ11" s="67"/>
      <c r="ALA11" s="67"/>
      <c r="ALB11" s="67"/>
      <c r="ALC11" s="67"/>
      <c r="ALD11" s="67"/>
      <c r="ALE11" s="67"/>
      <c r="ALF11" s="67"/>
      <c r="ALG11" s="67"/>
      <c r="ALH11" s="67"/>
      <c r="ALI11" s="67"/>
      <c r="ALJ11" s="67"/>
      <c r="ALK11" s="67"/>
      <c r="ALL11" s="67"/>
      <c r="ALM11" s="67"/>
      <c r="ALN11" s="67"/>
      <c r="ALO11" s="67"/>
      <c r="ALP11" s="67"/>
      <c r="ALQ11" s="67"/>
      <c r="ALR11" s="67"/>
      <c r="ALS11" s="67"/>
      <c r="ALT11" s="67"/>
      <c r="ALU11" s="67"/>
      <c r="ALV11" s="67"/>
      <c r="ALW11" s="67"/>
      <c r="ALX11" s="67"/>
      <c r="ALY11" s="67"/>
      <c r="ALZ11" s="67"/>
      <c r="AMA11" s="67"/>
      <c r="AMB11" s="67"/>
      <c r="AMC11" s="67"/>
      <c r="AMD11" s="67"/>
      <c r="AME11" s="67"/>
      <c r="AMF11" s="67"/>
      <c r="AMG11" s="67"/>
      <c r="AMH11" s="67"/>
      <c r="AMI11" s="67"/>
      <c r="AMJ11" s="67"/>
      <c r="AMK11" s="67"/>
      <c r="AML11" s="67"/>
      <c r="AMM11" s="67"/>
      <c r="AMN11" s="67"/>
      <c r="AMO11" s="67"/>
      <c r="AMP11" s="67"/>
      <c r="AMQ11" s="67"/>
      <c r="AMR11" s="67"/>
      <c r="AMS11" s="67"/>
      <c r="AMT11" s="67"/>
      <c r="AMU11" s="67"/>
      <c r="AMV11" s="67"/>
      <c r="AMW11" s="67"/>
      <c r="AMX11" s="67"/>
      <c r="AMY11" s="67"/>
      <c r="AMZ11" s="67"/>
      <c r="ANA11" s="67"/>
      <c r="ANB11" s="67"/>
      <c r="ANC11" s="67"/>
      <c r="AND11" s="67"/>
      <c r="ANE11" s="67"/>
      <c r="ANF11" s="67"/>
      <c r="ANG11" s="67"/>
      <c r="ANH11" s="67"/>
      <c r="ANI11" s="67"/>
      <c r="ANJ11" s="67"/>
      <c r="ANK11" s="67"/>
      <c r="ANL11" s="67"/>
      <c r="ANM11" s="67"/>
      <c r="ANN11" s="67"/>
      <c r="ANO11" s="67"/>
      <c r="ANP11" s="67"/>
      <c r="ANQ11" s="67"/>
      <c r="ANR11" s="67"/>
      <c r="ANS11" s="67"/>
      <c r="ANT11" s="67"/>
      <c r="ANU11" s="67"/>
      <c r="ANV11" s="67"/>
      <c r="ANW11" s="67"/>
      <c r="ANX11" s="67"/>
      <c r="ANY11" s="67"/>
      <c r="ANZ11" s="67"/>
      <c r="AOA11" s="67"/>
      <c r="AOB11" s="67"/>
      <c r="AOC11" s="67"/>
      <c r="AOD11" s="67"/>
      <c r="AOE11" s="67"/>
      <c r="AOF11" s="67"/>
      <c r="AOG11" s="67"/>
      <c r="AOH11" s="67"/>
      <c r="AOI11" s="67"/>
      <c r="AOJ11" s="67"/>
      <c r="AOK11" s="67"/>
      <c r="AOL11" s="67"/>
      <c r="AOM11" s="67"/>
      <c r="AON11" s="67"/>
      <c r="AOO11" s="67"/>
      <c r="AOP11" s="67"/>
      <c r="AOQ11" s="67"/>
      <c r="AOR11" s="67"/>
      <c r="AOS11" s="67"/>
      <c r="AOT11" s="67"/>
      <c r="AOU11" s="67"/>
      <c r="AOV11" s="67"/>
      <c r="AOW11" s="67"/>
      <c r="AOX11" s="67"/>
      <c r="AOY11" s="67"/>
      <c r="AOZ11" s="67"/>
      <c r="APA11" s="67"/>
      <c r="APB11" s="67"/>
      <c r="APC11" s="67"/>
      <c r="APD11" s="67"/>
      <c r="APE11" s="67"/>
      <c r="APF11" s="67"/>
      <c r="APG11" s="67"/>
      <c r="APH11" s="67"/>
      <c r="API11" s="67"/>
      <c r="APJ11" s="67"/>
      <c r="APK11" s="67"/>
      <c r="APL11" s="67"/>
      <c r="APM11" s="67"/>
      <c r="APN11" s="67"/>
      <c r="APO11" s="67"/>
      <c r="APP11" s="67"/>
      <c r="APQ11" s="67"/>
      <c r="APR11" s="67"/>
      <c r="APS11" s="67"/>
      <c r="APT11" s="67"/>
      <c r="APU11" s="67"/>
      <c r="APV11" s="67"/>
      <c r="APW11" s="67"/>
      <c r="APX11" s="67"/>
      <c r="APY11" s="67"/>
      <c r="APZ11" s="67"/>
      <c r="AQA11" s="67"/>
      <c r="AQB11" s="67"/>
      <c r="AQC11" s="67"/>
      <c r="AQD11" s="67"/>
      <c r="AQE11" s="67"/>
      <c r="AQF11" s="67"/>
      <c r="AQG11" s="67"/>
      <c r="AQH11" s="67"/>
      <c r="AQI11" s="67"/>
      <c r="AQJ11" s="67"/>
      <c r="AQK11" s="67"/>
      <c r="AQL11" s="67"/>
      <c r="AQM11" s="67"/>
      <c r="AQN11" s="67"/>
      <c r="AQO11" s="67"/>
      <c r="AQP11" s="67"/>
      <c r="AQQ11" s="67"/>
      <c r="AQR11" s="67"/>
      <c r="AQS11" s="67"/>
      <c r="AQT11" s="67"/>
      <c r="AQU11" s="67"/>
      <c r="AQV11" s="67"/>
      <c r="AQW11" s="67"/>
      <c r="AQX11" s="67"/>
      <c r="AQY11" s="67"/>
      <c r="AQZ11" s="67"/>
      <c r="ARA11" s="67"/>
      <c r="ARB11" s="67"/>
      <c r="ARC11" s="67"/>
      <c r="ARD11" s="67"/>
      <c r="ARE11" s="67"/>
      <c r="ARF11" s="67"/>
      <c r="ARG11" s="67"/>
      <c r="ARH11" s="67"/>
      <c r="ARI11" s="67"/>
      <c r="ARJ11" s="67"/>
      <c r="ARK11" s="67"/>
      <c r="ARL11" s="67"/>
      <c r="ARM11" s="67"/>
      <c r="ARN11" s="67"/>
      <c r="ARO11" s="67"/>
      <c r="ARP11" s="67"/>
      <c r="ARQ11" s="67"/>
      <c r="ARR11" s="67"/>
      <c r="ARS11" s="67"/>
      <c r="ART11" s="67"/>
      <c r="ARU11" s="67"/>
      <c r="ARV11" s="67"/>
      <c r="ARW11" s="67"/>
      <c r="ARX11" s="67"/>
      <c r="ARY11" s="67"/>
      <c r="ARZ11" s="67"/>
      <c r="ASA11" s="67"/>
      <c r="ASB11" s="67"/>
      <c r="ASC11" s="67"/>
      <c r="ASD11" s="67"/>
      <c r="ASE11" s="67"/>
      <c r="ASF11" s="67"/>
      <c r="ASG11" s="67"/>
      <c r="ASH11" s="67"/>
      <c r="ASI11" s="67"/>
      <c r="ASJ11" s="67"/>
      <c r="ASK11" s="67"/>
      <c r="ASL11" s="67"/>
      <c r="ASM11" s="67"/>
      <c r="ASN11" s="67"/>
      <c r="ASO11" s="67"/>
      <c r="ASP11" s="67"/>
      <c r="ASQ11" s="67"/>
      <c r="ASR11" s="67"/>
      <c r="ASS11" s="67"/>
      <c r="AST11" s="67"/>
      <c r="ASU11" s="67"/>
      <c r="ASV11" s="67"/>
      <c r="ASW11" s="67"/>
      <c r="ASX11" s="67"/>
      <c r="ASY11" s="67"/>
      <c r="ASZ11" s="67"/>
      <c r="ATA11" s="67"/>
      <c r="ATB11" s="67"/>
      <c r="ATC11" s="67"/>
      <c r="ATD11" s="67"/>
      <c r="ATE11" s="67"/>
      <c r="ATF11" s="67"/>
      <c r="ATG11" s="67"/>
      <c r="ATH11" s="67"/>
      <c r="ATI11" s="67"/>
      <c r="ATJ11" s="67"/>
      <c r="ATK11" s="67"/>
      <c r="ATL11" s="67"/>
      <c r="ATM11" s="67"/>
      <c r="ATN11" s="67"/>
      <c r="ATO11" s="67"/>
      <c r="ATP11" s="67"/>
      <c r="ATQ11" s="67"/>
      <c r="ATR11" s="67"/>
      <c r="ATS11" s="67"/>
      <c r="ATT11" s="67"/>
      <c r="ATU11" s="67"/>
      <c r="ATV11" s="67"/>
      <c r="ATW11" s="67"/>
      <c r="ATX11" s="67"/>
      <c r="ATY11" s="67"/>
      <c r="ATZ11" s="67"/>
      <c r="AUA11" s="67"/>
      <c r="AUB11" s="67"/>
      <c r="AUC11" s="67"/>
      <c r="AUD11" s="67"/>
      <c r="AUE11" s="67"/>
      <c r="AUF11" s="67"/>
      <c r="AUG11" s="67"/>
      <c r="AUH11" s="67"/>
      <c r="AUI11" s="67"/>
      <c r="AUJ11" s="67"/>
      <c r="AUK11" s="67"/>
      <c r="AUL11" s="67"/>
      <c r="AUM11" s="67"/>
      <c r="AUN11" s="67"/>
      <c r="AUO11" s="67"/>
      <c r="AUP11" s="67"/>
      <c r="AUQ11" s="67"/>
      <c r="AUR11" s="67"/>
      <c r="AUS11" s="67"/>
      <c r="AUT11" s="67"/>
      <c r="AUU11" s="67"/>
      <c r="AUV11" s="67"/>
      <c r="AUW11" s="67"/>
      <c r="AUX11" s="67"/>
      <c r="AUY11" s="67"/>
      <c r="AUZ11" s="67"/>
      <c r="AVA11" s="67"/>
      <c r="AVB11" s="67"/>
      <c r="AVC11" s="67"/>
      <c r="AVD11" s="67"/>
      <c r="AVE11" s="67"/>
      <c r="AVF11" s="67"/>
      <c r="AVG11" s="67"/>
      <c r="AVH11" s="67"/>
      <c r="AVI11" s="67"/>
      <c r="AVJ11" s="67"/>
      <c r="AVK11" s="67"/>
      <c r="AVL11" s="67"/>
      <c r="AVM11" s="67"/>
      <c r="AVN11" s="67"/>
      <c r="AVO11" s="67"/>
      <c r="AVP11" s="67"/>
      <c r="AVQ11" s="67"/>
      <c r="AVR11" s="67"/>
      <c r="AVS11" s="67"/>
      <c r="AVT11" s="67"/>
      <c r="AVU11" s="67"/>
      <c r="AVV11" s="67"/>
      <c r="AVW11" s="67"/>
      <c r="AVX11" s="67"/>
      <c r="AVY11" s="67"/>
      <c r="AVZ11" s="67"/>
      <c r="AWA11" s="67"/>
      <c r="AWB11" s="67"/>
      <c r="AWC11" s="67"/>
      <c r="AWD11" s="67"/>
      <c r="AWE11" s="67"/>
      <c r="AWF11" s="67"/>
      <c r="AWG11" s="67"/>
      <c r="AWH11" s="67"/>
      <c r="AWI11" s="67"/>
      <c r="AWJ11" s="67"/>
      <c r="AWK11" s="67"/>
      <c r="AWL11" s="67"/>
      <c r="AWM11" s="67"/>
      <c r="AWN11" s="67"/>
      <c r="AWO11" s="67"/>
      <c r="AWP11" s="67"/>
      <c r="AWQ11" s="67"/>
      <c r="AWR11" s="67"/>
      <c r="AWS11" s="67"/>
      <c r="AWT11" s="67"/>
      <c r="AWU11" s="67"/>
      <c r="AWV11" s="67"/>
      <c r="AWW11" s="67"/>
      <c r="AWX11" s="67"/>
      <c r="AWY11" s="67"/>
      <c r="AWZ11" s="67"/>
      <c r="AXA11" s="67"/>
      <c r="AXB11" s="67"/>
      <c r="AXC11" s="67"/>
      <c r="AXD11" s="67"/>
      <c r="AXE11" s="67"/>
      <c r="AXF11" s="67"/>
      <c r="AXG11" s="67"/>
      <c r="AXH11" s="67"/>
      <c r="AXI11" s="67"/>
      <c r="AXJ11" s="67"/>
      <c r="AXK11" s="67"/>
      <c r="AXL11" s="67"/>
      <c r="AXM11" s="67"/>
      <c r="AXN11" s="67"/>
      <c r="AXO11" s="67"/>
      <c r="AXP11" s="67"/>
      <c r="AXQ11" s="67"/>
      <c r="AXR11" s="67"/>
      <c r="AXS11" s="67"/>
      <c r="AXT11" s="67"/>
      <c r="AXU11" s="67"/>
      <c r="AXV11" s="67"/>
      <c r="AXW11" s="67"/>
      <c r="AXX11" s="67"/>
      <c r="AXY11" s="67"/>
      <c r="AXZ11" s="67"/>
      <c r="AYA11" s="67"/>
      <c r="AYB11" s="67"/>
      <c r="AYC11" s="67"/>
      <c r="AYD11" s="67"/>
      <c r="AYE11" s="67"/>
      <c r="AYF11" s="67"/>
      <c r="AYG11" s="67"/>
      <c r="AYH11" s="67"/>
      <c r="AYI11" s="67"/>
      <c r="AYJ11" s="67"/>
      <c r="AYK11" s="67"/>
      <c r="AYL11" s="67"/>
      <c r="AYM11" s="67"/>
      <c r="AYN11" s="67"/>
      <c r="AYO11" s="67"/>
      <c r="AYP11" s="67"/>
      <c r="AYQ11" s="67"/>
      <c r="AYR11" s="67"/>
      <c r="AYS11" s="67"/>
      <c r="AYT11" s="67"/>
      <c r="AYU11" s="67"/>
      <c r="AYV11" s="67"/>
      <c r="AYW11" s="67"/>
      <c r="AYX11" s="67"/>
      <c r="AYY11" s="67"/>
      <c r="AYZ11" s="67"/>
      <c r="AZA11" s="67"/>
      <c r="AZB11" s="67"/>
      <c r="AZC11" s="67"/>
      <c r="AZD11" s="67"/>
      <c r="AZE11" s="67"/>
      <c r="AZF11" s="67"/>
      <c r="AZG11" s="67"/>
      <c r="AZH11" s="67"/>
      <c r="AZI11" s="67"/>
      <c r="AZJ11" s="67"/>
      <c r="AZK11" s="67"/>
      <c r="AZL11" s="67"/>
      <c r="AZM11" s="67"/>
      <c r="AZN11" s="67"/>
      <c r="AZO11" s="67"/>
      <c r="AZP11" s="67"/>
      <c r="AZQ11" s="67"/>
      <c r="AZR11" s="67"/>
      <c r="AZS11" s="67"/>
      <c r="AZT11" s="67"/>
      <c r="AZU11" s="67"/>
      <c r="AZV11" s="67"/>
      <c r="AZW11" s="67"/>
      <c r="AZX11" s="67"/>
      <c r="AZY11" s="67"/>
      <c r="AZZ11" s="67"/>
      <c r="BAA11" s="67"/>
      <c r="BAB11" s="67"/>
      <c r="BAC11" s="67"/>
      <c r="BAD11" s="67"/>
      <c r="BAE11" s="67"/>
      <c r="BAF11" s="67"/>
      <c r="BAG11" s="67"/>
      <c r="BAH11" s="67"/>
      <c r="BAI11" s="67"/>
      <c r="BAJ11" s="67"/>
      <c r="BAK11" s="67"/>
      <c r="BAL11" s="67"/>
      <c r="BAM11" s="67"/>
      <c r="BAN11" s="67"/>
      <c r="BAO11" s="67"/>
      <c r="BAP11" s="67"/>
      <c r="BAQ11" s="67"/>
      <c r="BAR11" s="67"/>
      <c r="BAS11" s="67"/>
      <c r="BAT11" s="67"/>
      <c r="BAU11" s="67"/>
      <c r="BAV11" s="67"/>
      <c r="BAW11" s="67"/>
      <c r="BAX11" s="67"/>
      <c r="BAY11" s="67"/>
      <c r="BAZ11" s="67"/>
      <c r="BBA11" s="67"/>
      <c r="BBB11" s="67"/>
      <c r="BBC11" s="67"/>
      <c r="BBD11" s="67"/>
      <c r="BBE11" s="67"/>
      <c r="BBF11" s="67"/>
      <c r="BBG11" s="67"/>
      <c r="BBH11" s="67"/>
      <c r="BBI11" s="67"/>
      <c r="BBJ11" s="67"/>
      <c r="BBK11" s="67"/>
      <c r="BBL11" s="67"/>
      <c r="BBM11" s="67"/>
      <c r="BBN11" s="67"/>
      <c r="BBO11" s="67"/>
      <c r="BBP11" s="67"/>
      <c r="BBQ11" s="67"/>
      <c r="BBR11" s="67"/>
      <c r="BBS11" s="67"/>
      <c r="BBT11" s="67"/>
      <c r="BBU11" s="67"/>
      <c r="BBV11" s="67"/>
      <c r="BBW11" s="67"/>
      <c r="BBX11" s="67"/>
      <c r="BBY11" s="67"/>
      <c r="BBZ11" s="67"/>
      <c r="BCA11" s="67"/>
      <c r="BCB11" s="67"/>
      <c r="BCC11" s="67"/>
      <c r="BCD11" s="67"/>
      <c r="BCE11" s="67"/>
      <c r="BCF11" s="67"/>
      <c r="BCG11" s="67"/>
      <c r="BCH11" s="67"/>
      <c r="BCI11" s="67"/>
      <c r="BCJ11" s="67"/>
      <c r="BCK11" s="67"/>
      <c r="BCL11" s="67"/>
      <c r="BCM11" s="67"/>
      <c r="BCN11" s="67"/>
      <c r="BCO11" s="67"/>
      <c r="BCP11" s="67"/>
      <c r="BCQ11" s="67"/>
      <c r="BCR11" s="67"/>
      <c r="BCS11" s="67"/>
      <c r="BCT11" s="67"/>
      <c r="BCU11" s="67"/>
      <c r="BCV11" s="67"/>
      <c r="BCW11" s="67"/>
      <c r="BCX11" s="67"/>
      <c r="BCY11" s="67"/>
      <c r="BCZ11" s="67"/>
      <c r="BDA11" s="67"/>
      <c r="BDB11" s="67"/>
      <c r="BDC11" s="67"/>
      <c r="BDD11" s="67"/>
      <c r="BDE11" s="67"/>
      <c r="BDF11" s="67"/>
      <c r="BDG11" s="67"/>
      <c r="BDH11" s="67"/>
      <c r="BDI11" s="67"/>
      <c r="BDJ11" s="67"/>
      <c r="BDK11" s="67"/>
      <c r="BDL11" s="67"/>
      <c r="BDM11" s="67"/>
      <c r="BDN11" s="67"/>
      <c r="BDO11" s="67"/>
      <c r="BDP11" s="67"/>
      <c r="BDQ11" s="67"/>
      <c r="BDR11" s="67"/>
      <c r="BDS11" s="67"/>
      <c r="BDT11" s="67"/>
      <c r="BDU11" s="67"/>
      <c r="BDV11" s="67"/>
      <c r="BDW11" s="67"/>
      <c r="BDX11" s="67"/>
      <c r="BDY11" s="67"/>
      <c r="BDZ11" s="67"/>
      <c r="BEA11" s="67"/>
      <c r="BEB11" s="67"/>
      <c r="BEC11" s="67"/>
      <c r="BED11" s="67"/>
      <c r="BEE11" s="67"/>
      <c r="BEF11" s="67"/>
      <c r="BEG11" s="67"/>
      <c r="BEH11" s="67"/>
      <c r="BEI11" s="67"/>
      <c r="BEJ11" s="67"/>
      <c r="BEK11" s="67"/>
      <c r="BEL11" s="67"/>
      <c r="BEM11" s="67"/>
      <c r="BEN11" s="67"/>
      <c r="BEO11" s="67"/>
      <c r="BEP11" s="67"/>
      <c r="BEQ11" s="67"/>
      <c r="BER11" s="67"/>
      <c r="BES11" s="67"/>
      <c r="BET11" s="67"/>
      <c r="BEU11" s="67"/>
      <c r="BEV11" s="67"/>
      <c r="BEW11" s="67"/>
      <c r="BEX11" s="67"/>
      <c r="BEY11" s="67"/>
      <c r="BEZ11" s="67"/>
      <c r="BFA11" s="67"/>
      <c r="BFB11" s="67"/>
      <c r="BFC11" s="67"/>
      <c r="BFD11" s="67"/>
      <c r="BFE11" s="67"/>
      <c r="BFF11" s="67"/>
      <c r="BFG11" s="67"/>
      <c r="BFH11" s="67"/>
      <c r="BFI11" s="67"/>
      <c r="BFJ11" s="67"/>
      <c r="BFK11" s="67"/>
      <c r="BFL11" s="67"/>
      <c r="BFM11" s="67"/>
      <c r="BFN11" s="67"/>
      <c r="BFO11" s="67"/>
      <c r="BFP11" s="67"/>
      <c r="BFQ11" s="67"/>
      <c r="BFR11" s="67"/>
      <c r="BFS11" s="67"/>
      <c r="BFT11" s="67"/>
      <c r="BFU11" s="67"/>
      <c r="BFV11" s="67"/>
      <c r="BFW11" s="67"/>
      <c r="BFX11" s="67"/>
      <c r="BFY11" s="67"/>
      <c r="BFZ11" s="67"/>
      <c r="BGA11" s="67"/>
      <c r="BGB11" s="67"/>
      <c r="BGC11" s="67"/>
      <c r="BGD11" s="67"/>
      <c r="BGE11" s="67"/>
      <c r="BGF11" s="67"/>
      <c r="BGG11" s="67"/>
      <c r="BGH11" s="67"/>
      <c r="BGI11" s="67"/>
      <c r="BGJ11" s="67"/>
      <c r="BGK11" s="67"/>
      <c r="BGL11" s="67"/>
      <c r="BGM11" s="67"/>
      <c r="BGN11" s="67"/>
      <c r="BGO11" s="67"/>
      <c r="BGP11" s="67"/>
      <c r="BGQ11" s="67"/>
      <c r="BGR11" s="67"/>
      <c r="BGS11" s="67"/>
      <c r="BGT11" s="67"/>
      <c r="BGU11" s="67"/>
      <c r="BGV11" s="67"/>
      <c r="BGW11" s="67"/>
      <c r="BGX11" s="67"/>
      <c r="BGY11" s="67"/>
      <c r="BGZ11" s="67"/>
      <c r="BHA11" s="67"/>
      <c r="BHB11" s="67"/>
      <c r="BHC11" s="67"/>
      <c r="BHD11" s="67"/>
      <c r="BHE11" s="67"/>
      <c r="BHF11" s="67"/>
      <c r="BHG11" s="67"/>
      <c r="BHH11" s="67"/>
      <c r="BHI11" s="67"/>
      <c r="BHJ11" s="67"/>
      <c r="BHK11" s="67"/>
      <c r="BHL11" s="67"/>
      <c r="BHM11" s="67"/>
      <c r="BHN11" s="67"/>
      <c r="BHO11" s="67"/>
      <c r="BHP11" s="67"/>
      <c r="BHQ11" s="67"/>
      <c r="BHR11" s="67"/>
      <c r="BHS11" s="67"/>
      <c r="BHT11" s="67"/>
      <c r="BHU11" s="67"/>
      <c r="BHV11" s="67"/>
      <c r="BHW11" s="67"/>
      <c r="BHX11" s="67"/>
      <c r="BHY11" s="67"/>
      <c r="BHZ11" s="67"/>
      <c r="BIA11" s="67"/>
      <c r="BIB11" s="67"/>
      <c r="BIC11" s="67"/>
      <c r="BID11" s="67"/>
      <c r="BIE11" s="67"/>
      <c r="BIF11" s="67"/>
      <c r="BIG11" s="67"/>
      <c r="BIH11" s="67"/>
      <c r="BII11" s="67"/>
      <c r="BIJ11" s="67"/>
      <c r="BIK11" s="67"/>
      <c r="BIL11" s="67"/>
      <c r="BIM11" s="67"/>
      <c r="BIN11" s="67"/>
      <c r="BIO11" s="67"/>
      <c r="BIP11" s="67"/>
      <c r="BIQ11" s="67"/>
      <c r="BIR11" s="67"/>
      <c r="BIS11" s="67"/>
      <c r="BIT11" s="67"/>
      <c r="BIU11" s="67"/>
      <c r="BIV11" s="67"/>
      <c r="BIW11" s="67"/>
      <c r="BIX11" s="67"/>
      <c r="BIY11" s="67"/>
      <c r="BIZ11" s="67"/>
      <c r="BJA11" s="67"/>
      <c r="BJB11" s="67"/>
      <c r="BJC11" s="67"/>
      <c r="BJD11" s="67"/>
      <c r="BJE11" s="67"/>
      <c r="BJF11" s="67"/>
      <c r="BJG11" s="67"/>
      <c r="BJH11" s="67"/>
      <c r="BJI11" s="67"/>
      <c r="BJJ11" s="67"/>
      <c r="BJK11" s="67"/>
      <c r="BJL11" s="67"/>
      <c r="BJM11" s="67"/>
      <c r="BJN11" s="67"/>
      <c r="BJO11" s="67"/>
      <c r="BJP11" s="67"/>
      <c r="BJQ11" s="67"/>
      <c r="BJR11" s="67"/>
      <c r="BJS11" s="67"/>
      <c r="BJT11" s="67"/>
      <c r="BJU11" s="67"/>
      <c r="BJV11" s="67"/>
      <c r="BJW11" s="67"/>
      <c r="BJX11" s="67"/>
      <c r="BJY11" s="67"/>
      <c r="BJZ11" s="67"/>
      <c r="BKA11" s="67"/>
      <c r="BKB11" s="67"/>
      <c r="BKC11" s="67"/>
      <c r="BKD11" s="67"/>
      <c r="BKE11" s="67"/>
      <c r="BKF11" s="67"/>
      <c r="BKG11" s="67"/>
      <c r="BKH11" s="67"/>
      <c r="BKI11" s="67"/>
      <c r="BKJ11" s="67"/>
      <c r="BKK11" s="67"/>
      <c r="BKL11" s="67"/>
      <c r="BKM11" s="67"/>
      <c r="BKN11" s="67"/>
      <c r="BKO11" s="67"/>
      <c r="BKP11" s="67"/>
      <c r="BKQ11" s="67"/>
      <c r="BKR11" s="67"/>
      <c r="BKS11" s="67"/>
      <c r="BKT11" s="67"/>
      <c r="BKU11" s="67"/>
      <c r="BKV11" s="67"/>
      <c r="BKW11" s="67"/>
      <c r="BKX11" s="67"/>
      <c r="BKY11" s="67"/>
      <c r="BKZ11" s="67"/>
      <c r="BLA11" s="67"/>
      <c r="BLB11" s="67"/>
      <c r="BLC11" s="67"/>
      <c r="BLD11" s="67"/>
      <c r="BLE11" s="67"/>
      <c r="BLF11" s="67"/>
      <c r="BLG11" s="67"/>
      <c r="BLH11" s="67"/>
      <c r="BLI11" s="67"/>
      <c r="BLJ11" s="67"/>
      <c r="BLK11" s="67"/>
      <c r="BLL11" s="67"/>
      <c r="BLM11" s="67"/>
      <c r="BLN11" s="67"/>
      <c r="BLO11" s="67"/>
      <c r="BLP11" s="67"/>
      <c r="BLQ11" s="67"/>
      <c r="BLR11" s="67"/>
      <c r="BLS11" s="67"/>
      <c r="BLT11" s="67"/>
      <c r="BLU11" s="67"/>
      <c r="BLV11" s="67"/>
      <c r="BLW11" s="67"/>
      <c r="BLX11" s="67"/>
      <c r="BLY11" s="67"/>
      <c r="BLZ11" s="67"/>
      <c r="BMA11" s="67"/>
      <c r="BMB11" s="67"/>
      <c r="BMC11" s="67"/>
      <c r="BMD11" s="67"/>
      <c r="BME11" s="67"/>
      <c r="BMF11" s="67"/>
      <c r="BMG11" s="67"/>
      <c r="BMH11" s="67"/>
      <c r="BMI11" s="67"/>
      <c r="BMJ11" s="67"/>
      <c r="BMK11" s="67"/>
      <c r="BML11" s="67"/>
      <c r="BMM11" s="67"/>
      <c r="BMN11" s="67"/>
      <c r="BMO11" s="67"/>
      <c r="BMP11" s="67"/>
      <c r="BMQ11" s="67"/>
      <c r="BMR11" s="67"/>
      <c r="BMS11" s="67"/>
      <c r="BMT11" s="67"/>
      <c r="BMU11" s="67"/>
      <c r="BMV11" s="67"/>
      <c r="BMW11" s="67"/>
      <c r="BMX11" s="67"/>
      <c r="BMY11" s="67"/>
      <c r="BMZ11" s="67"/>
      <c r="BNA11" s="67"/>
      <c r="BNB11" s="67"/>
      <c r="BNC11" s="67"/>
      <c r="BND11" s="67"/>
      <c r="BNE11" s="67"/>
      <c r="BNF11" s="67"/>
      <c r="BNG11" s="67"/>
      <c r="BNH11" s="67"/>
      <c r="BNI11" s="67"/>
      <c r="BNJ11" s="67"/>
      <c r="BNK11" s="67"/>
      <c r="BNL11" s="67"/>
      <c r="BNM11" s="67"/>
      <c r="BNN11" s="67"/>
      <c r="BNO11" s="67"/>
      <c r="BNP11" s="67"/>
      <c r="BNQ11" s="67"/>
      <c r="BNR11" s="67"/>
      <c r="BNS11" s="67"/>
      <c r="BNT11" s="67"/>
      <c r="BNU11" s="67"/>
      <c r="BNV11" s="67"/>
      <c r="BNW11" s="67"/>
      <c r="BNX11" s="67"/>
      <c r="BNY11" s="67"/>
      <c r="BNZ11" s="67"/>
      <c r="BOA11" s="67"/>
      <c r="BOB11" s="67"/>
      <c r="BOC11" s="67"/>
      <c r="BOD11" s="67"/>
      <c r="BOE11" s="67"/>
      <c r="BOF11" s="67"/>
      <c r="BOG11" s="67"/>
      <c r="BOH11" s="67"/>
      <c r="BOI11" s="67"/>
      <c r="BOJ11" s="67"/>
      <c r="BOK11" s="67"/>
      <c r="BOL11" s="67"/>
      <c r="BOM11" s="67"/>
      <c r="BON11" s="67"/>
      <c r="BOO11" s="67"/>
      <c r="BOP11" s="67"/>
      <c r="BOQ11" s="67"/>
      <c r="BOR11" s="67"/>
      <c r="BOS11" s="67"/>
      <c r="BOT11" s="67"/>
      <c r="BOU11" s="67"/>
      <c r="BOV11" s="67"/>
      <c r="BOW11" s="67"/>
      <c r="BOX11" s="67"/>
      <c r="BOY11" s="67"/>
      <c r="BOZ11" s="67"/>
      <c r="BPA11" s="67"/>
      <c r="BPB11" s="67"/>
      <c r="BPC11" s="67"/>
      <c r="BPD11" s="67"/>
      <c r="BPE11" s="67"/>
      <c r="BPF11" s="67"/>
      <c r="BPG11" s="67"/>
      <c r="BPH11" s="67"/>
      <c r="BPI11" s="67"/>
      <c r="BPJ11" s="67"/>
      <c r="BPK11" s="67"/>
      <c r="BPL11" s="67"/>
      <c r="BPM11" s="67"/>
      <c r="BPN11" s="67"/>
      <c r="BPO11" s="67"/>
      <c r="BPP11" s="67"/>
      <c r="BPQ11" s="67"/>
      <c r="BPR11" s="67"/>
      <c r="BPS11" s="67"/>
      <c r="BPT11" s="67"/>
      <c r="BPU11" s="67"/>
      <c r="BPV11" s="67"/>
      <c r="BPW11" s="67"/>
      <c r="BPX11" s="67"/>
      <c r="BPY11" s="67"/>
      <c r="BPZ11" s="67"/>
      <c r="BQA11" s="67"/>
      <c r="BQB11" s="67"/>
      <c r="BQC11" s="67"/>
      <c r="BQD11" s="67"/>
      <c r="BQE11" s="67"/>
      <c r="BQF11" s="67"/>
      <c r="BQG11" s="67"/>
      <c r="BQH11" s="67"/>
      <c r="BQI11" s="67"/>
      <c r="BQJ11" s="67"/>
      <c r="BQK11" s="67"/>
      <c r="BQL11" s="67"/>
      <c r="BQM11" s="67"/>
      <c r="BQN11" s="67"/>
      <c r="BQO11" s="67"/>
      <c r="BQP11" s="67"/>
      <c r="BQQ11" s="67"/>
      <c r="BQR11" s="67"/>
      <c r="BQS11" s="67"/>
      <c r="BQT11" s="67"/>
      <c r="BQU11" s="67"/>
      <c r="BQV11" s="67"/>
      <c r="BQW11" s="67"/>
      <c r="BQX11" s="67"/>
      <c r="BQY11" s="67"/>
      <c r="BQZ11" s="67"/>
      <c r="BRA11" s="67"/>
      <c r="BRB11" s="67"/>
      <c r="BRC11" s="67"/>
      <c r="BRD11" s="67"/>
      <c r="BRE11" s="67"/>
      <c r="BRF11" s="67"/>
      <c r="BRG11" s="67"/>
      <c r="BRH11" s="67"/>
      <c r="BRI11" s="67"/>
      <c r="BRJ11" s="67"/>
      <c r="BRK11" s="67"/>
      <c r="BRL11" s="67"/>
      <c r="BRM11" s="67"/>
      <c r="BRN11" s="67"/>
      <c r="BRO11" s="67"/>
      <c r="BRP11" s="67"/>
      <c r="BRQ11" s="67"/>
      <c r="BRR11" s="67"/>
      <c r="BRS11" s="67"/>
      <c r="BRT11" s="67"/>
      <c r="BRU11" s="67"/>
      <c r="BRV11" s="67"/>
      <c r="BRW11" s="67"/>
      <c r="BRX11" s="67"/>
      <c r="BRY11" s="67"/>
      <c r="BRZ11" s="67"/>
      <c r="BSA11" s="67"/>
      <c r="BSB11" s="67"/>
      <c r="BSC11" s="67"/>
      <c r="BSD11" s="67"/>
      <c r="BSE11" s="67"/>
      <c r="BSF11" s="67"/>
      <c r="BSG11" s="67"/>
      <c r="BSH11" s="67"/>
      <c r="BSI11" s="67"/>
      <c r="BSJ11" s="67"/>
      <c r="BSK11" s="67"/>
      <c r="BSL11" s="67"/>
      <c r="BSM11" s="67"/>
      <c r="BSN11" s="67"/>
      <c r="BSO11" s="67"/>
      <c r="BSP11" s="67"/>
      <c r="BSQ11" s="67"/>
      <c r="BSR11" s="67"/>
      <c r="BSS11" s="67"/>
      <c r="BST11" s="67"/>
      <c r="BSU11" s="67"/>
      <c r="BSV11" s="67"/>
      <c r="BSW11" s="67"/>
      <c r="BSX11" s="67"/>
      <c r="BSY11" s="67"/>
      <c r="BSZ11" s="67"/>
      <c r="BTA11" s="67"/>
      <c r="BTB11" s="67"/>
      <c r="BTC11" s="67"/>
      <c r="BTD11" s="67"/>
      <c r="BTE11" s="67"/>
      <c r="BTF11" s="67"/>
      <c r="BTG11" s="67"/>
      <c r="BTH11" s="67"/>
      <c r="BTI11" s="67"/>
      <c r="BTJ11" s="67"/>
      <c r="BTK11" s="67"/>
      <c r="BTL11" s="67"/>
      <c r="BTM11" s="67"/>
      <c r="BTN11" s="67"/>
      <c r="BTO11" s="67"/>
      <c r="BTP11" s="67"/>
      <c r="BTQ11" s="67"/>
      <c r="BTR11" s="67"/>
      <c r="BTS11" s="67"/>
      <c r="BTT11" s="67"/>
      <c r="BTU11" s="67"/>
      <c r="BTV11" s="67"/>
      <c r="BTW11" s="67"/>
      <c r="BTX11" s="67"/>
      <c r="BTY11" s="67"/>
      <c r="BTZ11" s="67"/>
      <c r="BUA11" s="67"/>
      <c r="BUB11" s="67"/>
      <c r="BUC11" s="67"/>
      <c r="BUD11" s="67"/>
      <c r="BUE11" s="67"/>
      <c r="BUF11" s="67"/>
      <c r="BUG11" s="67"/>
      <c r="BUH11" s="67"/>
      <c r="BUI11" s="67"/>
      <c r="BUJ11" s="67"/>
      <c r="BUK11" s="67"/>
      <c r="BUL11" s="67"/>
      <c r="BUM11" s="67"/>
      <c r="BUN11" s="67"/>
      <c r="BUO11" s="67"/>
      <c r="BUP11" s="67"/>
      <c r="BUQ11" s="67"/>
      <c r="BUR11" s="67"/>
      <c r="BUS11" s="67"/>
      <c r="BUT11" s="67"/>
      <c r="BUU11" s="67"/>
      <c r="BUV11" s="67"/>
      <c r="BUW11" s="67"/>
      <c r="BUX11" s="67"/>
      <c r="BUY11" s="67"/>
      <c r="BUZ11" s="67"/>
      <c r="BVA11" s="67"/>
      <c r="BVB11" s="67"/>
      <c r="BVC11" s="67"/>
      <c r="BVD11" s="67"/>
      <c r="BVE11" s="67"/>
      <c r="BVF11" s="67"/>
      <c r="BVG11" s="67"/>
      <c r="BVH11" s="67"/>
      <c r="BVI11" s="67"/>
      <c r="BVJ11" s="67"/>
      <c r="BVK11" s="67"/>
      <c r="BVL11" s="67"/>
      <c r="BVM11" s="67"/>
      <c r="BVN11" s="67"/>
      <c r="BVO11" s="67"/>
      <c r="BVP11" s="67"/>
      <c r="BVQ11" s="67"/>
      <c r="BVR11" s="67"/>
      <c r="BVS11" s="67"/>
      <c r="BVT11" s="67"/>
      <c r="BVU11" s="67"/>
      <c r="BVV11" s="67"/>
      <c r="BVW11" s="67"/>
      <c r="BVX11" s="67"/>
      <c r="BVY11" s="67"/>
      <c r="BVZ11" s="67"/>
      <c r="BWA11" s="67"/>
      <c r="BWB11" s="67"/>
      <c r="BWC11" s="67"/>
      <c r="BWD11" s="67"/>
      <c r="BWE11" s="67"/>
      <c r="BWF11" s="67"/>
      <c r="BWG11" s="67"/>
      <c r="BWH11" s="67"/>
      <c r="BWI11" s="67"/>
      <c r="BWJ11" s="67"/>
      <c r="BWK11" s="67"/>
      <c r="BWL11" s="67"/>
      <c r="BWM11" s="67"/>
      <c r="BWN11" s="67"/>
      <c r="BWO11" s="67"/>
    </row>
    <row r="12" spans="1:1965" s="68" customFormat="1" ht="45" customHeight="1" thickBot="1" x14ac:dyDescent="0.3">
      <c r="A12" s="1046" t="s">
        <v>424</v>
      </c>
      <c r="B12" s="1047"/>
      <c r="C12" s="1047"/>
      <c r="D12" s="1047"/>
      <c r="E12" s="440"/>
      <c r="F12" s="440"/>
      <c r="G12" s="440"/>
      <c r="H12" s="440"/>
      <c r="I12" s="440"/>
      <c r="J12" s="440"/>
      <c r="K12" s="440"/>
      <c r="L12" s="440"/>
      <c r="M12" s="440"/>
      <c r="N12" s="441"/>
      <c r="O12" s="66"/>
      <c r="P12" s="84"/>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c r="IW12" s="67"/>
      <c r="IX12" s="67"/>
      <c r="IY12" s="67"/>
      <c r="IZ12" s="67"/>
      <c r="JA12" s="67"/>
      <c r="JB12" s="67"/>
      <c r="JC12" s="67"/>
      <c r="JD12" s="67"/>
      <c r="JE12" s="67"/>
      <c r="JF12" s="67"/>
      <c r="JG12" s="67"/>
      <c r="JH12" s="67"/>
      <c r="JI12" s="67"/>
      <c r="JJ12" s="67"/>
      <c r="JK12" s="67"/>
      <c r="JL12" s="67"/>
      <c r="JM12" s="67"/>
      <c r="JN12" s="67"/>
      <c r="JO12" s="67"/>
      <c r="JP12" s="67"/>
      <c r="JQ12" s="67"/>
      <c r="JR12" s="67"/>
      <c r="JS12" s="67"/>
      <c r="JT12" s="67"/>
      <c r="JU12" s="67"/>
      <c r="JV12" s="67"/>
      <c r="JW12" s="67"/>
      <c r="JX12" s="67"/>
      <c r="JY12" s="67"/>
      <c r="JZ12" s="67"/>
      <c r="KA12" s="67"/>
      <c r="KB12" s="67"/>
      <c r="KC12" s="67"/>
      <c r="KD12" s="67"/>
      <c r="KE12" s="67"/>
      <c r="KF12" s="67"/>
      <c r="KG12" s="67"/>
      <c r="KH12" s="67"/>
      <c r="KI12" s="67"/>
      <c r="KJ12" s="67"/>
      <c r="KK12" s="67"/>
      <c r="KL12" s="67"/>
      <c r="KM12" s="67"/>
      <c r="KN12" s="67"/>
      <c r="KO12" s="67"/>
      <c r="KP12" s="67"/>
      <c r="KQ12" s="67"/>
      <c r="KR12" s="67"/>
      <c r="KS12" s="67"/>
      <c r="KT12" s="67"/>
      <c r="KU12" s="67"/>
      <c r="KV12" s="67"/>
      <c r="KW12" s="67"/>
      <c r="KX12" s="67"/>
      <c r="KY12" s="67"/>
      <c r="KZ12" s="67"/>
      <c r="LA12" s="67"/>
      <c r="LB12" s="67"/>
      <c r="LC12" s="67"/>
      <c r="LD12" s="67"/>
      <c r="LE12" s="67"/>
      <c r="LF12" s="67"/>
      <c r="LG12" s="67"/>
      <c r="LH12" s="67"/>
      <c r="LI12" s="67"/>
      <c r="LJ12" s="67"/>
      <c r="LK12" s="67"/>
      <c r="LL12" s="67"/>
      <c r="LM12" s="67"/>
      <c r="LN12" s="67"/>
      <c r="LO12" s="67"/>
      <c r="LP12" s="67"/>
      <c r="LQ12" s="67"/>
      <c r="LR12" s="67"/>
      <c r="LS12" s="67"/>
      <c r="LT12" s="67"/>
      <c r="LU12" s="67"/>
      <c r="LV12" s="67"/>
      <c r="LW12" s="67"/>
      <c r="LX12" s="67"/>
      <c r="LY12" s="67"/>
      <c r="LZ12" s="67"/>
      <c r="MA12" s="67"/>
      <c r="MB12" s="67"/>
      <c r="MC12" s="67"/>
      <c r="MD12" s="67"/>
      <c r="ME12" s="67"/>
      <c r="MF12" s="67"/>
      <c r="MG12" s="67"/>
      <c r="MH12" s="67"/>
      <c r="MI12" s="67"/>
      <c r="MJ12" s="67"/>
      <c r="MK12" s="67"/>
      <c r="ML12" s="67"/>
      <c r="MM12" s="67"/>
      <c r="MN12" s="67"/>
      <c r="MO12" s="67"/>
      <c r="MP12" s="67"/>
      <c r="MQ12" s="67"/>
      <c r="MR12" s="67"/>
      <c r="MS12" s="67"/>
      <c r="MT12" s="67"/>
      <c r="MU12" s="67"/>
      <c r="MV12" s="67"/>
      <c r="MW12" s="67"/>
      <c r="MX12" s="67"/>
      <c r="MY12" s="67"/>
      <c r="MZ12" s="67"/>
      <c r="NA12" s="67"/>
      <c r="NB12" s="67"/>
      <c r="NC12" s="67"/>
      <c r="ND12" s="67"/>
      <c r="NE12" s="67"/>
      <c r="NF12" s="67"/>
      <c r="NG12" s="67"/>
      <c r="NH12" s="67"/>
      <c r="NI12" s="67"/>
      <c r="NJ12" s="67"/>
      <c r="NK12" s="67"/>
      <c r="NL12" s="67"/>
      <c r="NM12" s="67"/>
      <c r="NN12" s="67"/>
      <c r="NO12" s="67"/>
      <c r="NP12" s="67"/>
      <c r="NQ12" s="67"/>
      <c r="NR12" s="67"/>
      <c r="NS12" s="67"/>
      <c r="NT12" s="67"/>
      <c r="NU12" s="67"/>
      <c r="NV12" s="67"/>
      <c r="NW12" s="67"/>
      <c r="NX12" s="67"/>
      <c r="NY12" s="67"/>
      <c r="NZ12" s="67"/>
      <c r="OA12" s="67"/>
      <c r="OB12" s="67"/>
      <c r="OC12" s="67"/>
      <c r="OD12" s="67"/>
      <c r="OE12" s="67"/>
      <c r="OF12" s="67"/>
      <c r="OG12" s="67"/>
      <c r="OH12" s="67"/>
      <c r="OI12" s="67"/>
      <c r="OJ12" s="67"/>
      <c r="OK12" s="67"/>
      <c r="OL12" s="67"/>
      <c r="OM12" s="67"/>
      <c r="ON12" s="67"/>
      <c r="OO12" s="67"/>
      <c r="OP12" s="67"/>
      <c r="OQ12" s="67"/>
      <c r="OR12" s="67"/>
      <c r="OS12" s="67"/>
      <c r="OT12" s="67"/>
      <c r="OU12" s="67"/>
      <c r="OV12" s="67"/>
      <c r="OW12" s="67"/>
      <c r="OX12" s="67"/>
      <c r="OY12" s="67"/>
      <c r="OZ12" s="67"/>
      <c r="PA12" s="67"/>
      <c r="PB12" s="67"/>
      <c r="PC12" s="67"/>
      <c r="PD12" s="67"/>
      <c r="PE12" s="67"/>
      <c r="PF12" s="67"/>
      <c r="PG12" s="67"/>
      <c r="PH12" s="67"/>
      <c r="PI12" s="67"/>
      <c r="PJ12" s="67"/>
      <c r="PK12" s="67"/>
      <c r="PL12" s="67"/>
      <c r="PM12" s="67"/>
      <c r="PN12" s="67"/>
      <c r="PO12" s="67"/>
      <c r="PP12" s="67"/>
      <c r="PQ12" s="67"/>
      <c r="PR12" s="67"/>
      <c r="PS12" s="67"/>
      <c r="PT12" s="67"/>
      <c r="PU12" s="67"/>
      <c r="PV12" s="67"/>
      <c r="PW12" s="67"/>
      <c r="PX12" s="67"/>
      <c r="PY12" s="67"/>
      <c r="PZ12" s="67"/>
      <c r="QA12" s="67"/>
      <c r="QB12" s="67"/>
      <c r="QC12" s="67"/>
      <c r="QD12" s="67"/>
      <c r="QE12" s="67"/>
      <c r="QF12" s="67"/>
      <c r="QG12" s="67"/>
      <c r="QH12" s="67"/>
      <c r="QI12" s="67"/>
      <c r="QJ12" s="67"/>
      <c r="QK12" s="67"/>
      <c r="QL12" s="67"/>
      <c r="QM12" s="67"/>
      <c r="QN12" s="67"/>
      <c r="QO12" s="67"/>
      <c r="QP12" s="67"/>
      <c r="QQ12" s="67"/>
      <c r="QR12" s="67"/>
      <c r="QS12" s="67"/>
      <c r="QT12" s="67"/>
      <c r="QU12" s="67"/>
      <c r="QV12" s="67"/>
      <c r="QW12" s="67"/>
      <c r="QX12" s="67"/>
      <c r="QY12" s="67"/>
      <c r="QZ12" s="67"/>
      <c r="RA12" s="67"/>
      <c r="RB12" s="67"/>
      <c r="RC12" s="67"/>
      <c r="RD12" s="67"/>
      <c r="RE12" s="67"/>
      <c r="RF12" s="67"/>
      <c r="RG12" s="67"/>
      <c r="RH12" s="67"/>
      <c r="RI12" s="67"/>
      <c r="RJ12" s="67"/>
      <c r="RK12" s="67"/>
      <c r="RL12" s="67"/>
      <c r="RM12" s="67"/>
      <c r="RN12" s="67"/>
      <c r="RO12" s="67"/>
      <c r="RP12" s="67"/>
      <c r="RQ12" s="67"/>
      <c r="RR12" s="67"/>
      <c r="RS12" s="67"/>
      <c r="RT12" s="67"/>
      <c r="RU12" s="67"/>
      <c r="RV12" s="67"/>
      <c r="RW12" s="67"/>
      <c r="RX12" s="67"/>
      <c r="RY12" s="67"/>
      <c r="RZ12" s="67"/>
      <c r="SA12" s="67"/>
      <c r="SB12" s="67"/>
      <c r="SC12" s="67"/>
      <c r="SD12" s="67"/>
      <c r="SE12" s="67"/>
      <c r="SF12" s="67"/>
      <c r="SG12" s="67"/>
      <c r="SH12" s="67"/>
      <c r="SI12" s="67"/>
      <c r="SJ12" s="67"/>
      <c r="SK12" s="67"/>
      <c r="SL12" s="67"/>
      <c r="SM12" s="67"/>
      <c r="SN12" s="67"/>
      <c r="SO12" s="67"/>
      <c r="SP12" s="67"/>
      <c r="SQ12" s="67"/>
      <c r="SR12" s="67"/>
      <c r="SS12" s="67"/>
      <c r="ST12" s="67"/>
      <c r="SU12" s="67"/>
      <c r="SV12" s="67"/>
      <c r="SW12" s="67"/>
      <c r="SX12" s="67"/>
      <c r="SY12" s="67"/>
      <c r="SZ12" s="67"/>
      <c r="TA12" s="67"/>
      <c r="TB12" s="67"/>
      <c r="TC12" s="67"/>
      <c r="TD12" s="67"/>
      <c r="TE12" s="67"/>
      <c r="TF12" s="67"/>
      <c r="TG12" s="67"/>
      <c r="TH12" s="67"/>
      <c r="TI12" s="67"/>
      <c r="TJ12" s="67"/>
      <c r="TK12" s="67"/>
      <c r="TL12" s="67"/>
      <c r="TM12" s="67"/>
      <c r="TN12" s="67"/>
      <c r="TO12" s="67"/>
      <c r="TP12" s="67"/>
      <c r="TQ12" s="67"/>
      <c r="TR12" s="67"/>
      <c r="TS12" s="67"/>
      <c r="TT12" s="67"/>
      <c r="TU12" s="67"/>
      <c r="TV12" s="67"/>
      <c r="TW12" s="67"/>
      <c r="TX12" s="67"/>
      <c r="TY12" s="67"/>
      <c r="TZ12" s="67"/>
      <c r="UA12" s="67"/>
      <c r="UB12" s="67"/>
      <c r="UC12" s="67"/>
      <c r="UD12" s="67"/>
      <c r="UE12" s="67"/>
      <c r="UF12" s="67"/>
      <c r="UG12" s="67"/>
      <c r="UH12" s="67"/>
      <c r="UI12" s="67"/>
      <c r="UJ12" s="67"/>
      <c r="UK12" s="67"/>
      <c r="UL12" s="67"/>
      <c r="UM12" s="67"/>
      <c r="UN12" s="67"/>
      <c r="UO12" s="67"/>
      <c r="UP12" s="67"/>
      <c r="UQ12" s="67"/>
      <c r="UR12" s="67"/>
      <c r="US12" s="67"/>
      <c r="UT12" s="67"/>
      <c r="UU12" s="67"/>
      <c r="UV12" s="67"/>
      <c r="UW12" s="67"/>
      <c r="UX12" s="67"/>
      <c r="UY12" s="67"/>
      <c r="UZ12" s="67"/>
      <c r="VA12" s="67"/>
      <c r="VB12" s="67"/>
      <c r="VC12" s="67"/>
      <c r="VD12" s="67"/>
      <c r="VE12" s="67"/>
      <c r="VF12" s="67"/>
      <c r="VG12" s="67"/>
      <c r="VH12" s="67"/>
      <c r="VI12" s="67"/>
      <c r="VJ12" s="67"/>
      <c r="VK12" s="67"/>
      <c r="VL12" s="67"/>
      <c r="VM12" s="67"/>
      <c r="VN12" s="67"/>
      <c r="VO12" s="67"/>
      <c r="VP12" s="67"/>
      <c r="VQ12" s="67"/>
      <c r="VR12" s="67"/>
      <c r="VS12" s="67"/>
      <c r="VT12" s="67"/>
      <c r="VU12" s="67"/>
      <c r="VV12" s="67"/>
      <c r="VW12" s="67"/>
      <c r="VX12" s="67"/>
      <c r="VY12" s="67"/>
      <c r="VZ12" s="67"/>
      <c r="WA12" s="67"/>
      <c r="WB12" s="67"/>
      <c r="WC12" s="67"/>
      <c r="WD12" s="67"/>
      <c r="WE12" s="67"/>
      <c r="WF12" s="67"/>
      <c r="WG12" s="67"/>
      <c r="WH12" s="67"/>
      <c r="WI12" s="67"/>
      <c r="WJ12" s="67"/>
      <c r="WK12" s="67"/>
      <c r="WL12" s="67"/>
      <c r="WM12" s="67"/>
      <c r="WN12" s="67"/>
      <c r="WO12" s="67"/>
      <c r="WP12" s="67"/>
      <c r="WQ12" s="67"/>
      <c r="WR12" s="67"/>
      <c r="WS12" s="67"/>
      <c r="WT12" s="67"/>
      <c r="WU12" s="67"/>
      <c r="WV12" s="67"/>
      <c r="WW12" s="67"/>
      <c r="WX12" s="67"/>
      <c r="WY12" s="67"/>
      <c r="WZ12" s="67"/>
      <c r="XA12" s="67"/>
      <c r="XB12" s="67"/>
      <c r="XC12" s="67"/>
      <c r="XD12" s="67"/>
      <c r="XE12" s="67"/>
      <c r="XF12" s="67"/>
      <c r="XG12" s="67"/>
      <c r="XH12" s="67"/>
      <c r="XI12" s="67"/>
      <c r="XJ12" s="67"/>
      <c r="XK12" s="67"/>
      <c r="XL12" s="67"/>
      <c r="XM12" s="67"/>
      <c r="XN12" s="67"/>
      <c r="XO12" s="67"/>
      <c r="XP12" s="67"/>
      <c r="XQ12" s="67"/>
      <c r="XR12" s="67"/>
      <c r="XS12" s="67"/>
      <c r="XT12" s="67"/>
      <c r="XU12" s="67"/>
      <c r="XV12" s="67"/>
      <c r="XW12" s="67"/>
      <c r="XX12" s="67"/>
      <c r="XY12" s="67"/>
      <c r="XZ12" s="67"/>
      <c r="YA12" s="67"/>
      <c r="YB12" s="67"/>
      <c r="YC12" s="67"/>
      <c r="YD12" s="67"/>
      <c r="YE12" s="67"/>
      <c r="YF12" s="67"/>
      <c r="YG12" s="67"/>
      <c r="YH12" s="67"/>
      <c r="YI12" s="67"/>
      <c r="YJ12" s="67"/>
      <c r="YK12" s="67"/>
      <c r="YL12" s="67"/>
      <c r="YM12" s="67"/>
      <c r="YN12" s="67"/>
      <c r="YO12" s="67"/>
      <c r="YP12" s="67"/>
      <c r="YQ12" s="67"/>
      <c r="YR12" s="67"/>
      <c r="YS12" s="67"/>
      <c r="YT12" s="67"/>
      <c r="YU12" s="67"/>
      <c r="YV12" s="67"/>
      <c r="YW12" s="67"/>
      <c r="YX12" s="67"/>
      <c r="YY12" s="67"/>
      <c r="YZ12" s="67"/>
      <c r="ZA12" s="67"/>
      <c r="ZB12" s="67"/>
      <c r="ZC12" s="67"/>
      <c r="ZD12" s="67"/>
      <c r="ZE12" s="67"/>
      <c r="ZF12" s="67"/>
      <c r="ZG12" s="67"/>
      <c r="ZH12" s="67"/>
      <c r="ZI12" s="67"/>
      <c r="ZJ12" s="67"/>
      <c r="ZK12" s="67"/>
      <c r="ZL12" s="67"/>
      <c r="ZM12" s="67"/>
      <c r="ZN12" s="67"/>
      <c r="ZO12" s="67"/>
      <c r="ZP12" s="67"/>
      <c r="ZQ12" s="67"/>
      <c r="ZR12" s="67"/>
      <c r="ZS12" s="67"/>
      <c r="ZT12" s="67"/>
      <c r="ZU12" s="67"/>
      <c r="ZV12" s="67"/>
      <c r="ZW12" s="67"/>
      <c r="ZX12" s="67"/>
      <c r="ZY12" s="67"/>
      <c r="ZZ12" s="67"/>
      <c r="AAA12" s="67"/>
      <c r="AAB12" s="67"/>
      <c r="AAC12" s="67"/>
      <c r="AAD12" s="67"/>
      <c r="AAE12" s="67"/>
      <c r="AAF12" s="67"/>
      <c r="AAG12" s="67"/>
      <c r="AAH12" s="67"/>
      <c r="AAI12" s="67"/>
      <c r="AAJ12" s="67"/>
      <c r="AAK12" s="67"/>
      <c r="AAL12" s="67"/>
      <c r="AAM12" s="67"/>
      <c r="AAN12" s="67"/>
      <c r="AAO12" s="67"/>
      <c r="AAP12" s="67"/>
      <c r="AAQ12" s="67"/>
      <c r="AAR12" s="67"/>
      <c r="AAS12" s="67"/>
      <c r="AAT12" s="67"/>
      <c r="AAU12" s="67"/>
      <c r="AAV12" s="67"/>
      <c r="AAW12" s="67"/>
      <c r="AAX12" s="67"/>
      <c r="AAY12" s="67"/>
      <c r="AAZ12" s="67"/>
      <c r="ABA12" s="67"/>
      <c r="ABB12" s="67"/>
      <c r="ABC12" s="67"/>
      <c r="ABD12" s="67"/>
      <c r="ABE12" s="67"/>
      <c r="ABF12" s="67"/>
      <c r="ABG12" s="67"/>
      <c r="ABH12" s="67"/>
      <c r="ABI12" s="67"/>
      <c r="ABJ12" s="67"/>
      <c r="ABK12" s="67"/>
      <c r="ABL12" s="67"/>
      <c r="ABM12" s="67"/>
      <c r="ABN12" s="67"/>
      <c r="ABO12" s="67"/>
      <c r="ABP12" s="67"/>
      <c r="ABQ12" s="67"/>
      <c r="ABR12" s="67"/>
      <c r="ABS12" s="67"/>
      <c r="ABT12" s="67"/>
      <c r="ABU12" s="67"/>
      <c r="ABV12" s="67"/>
      <c r="ABW12" s="67"/>
      <c r="ABX12" s="67"/>
      <c r="ABY12" s="67"/>
      <c r="ABZ12" s="67"/>
      <c r="ACA12" s="67"/>
      <c r="ACB12" s="67"/>
      <c r="ACC12" s="67"/>
      <c r="ACD12" s="67"/>
      <c r="ACE12" s="67"/>
      <c r="ACF12" s="67"/>
      <c r="ACG12" s="67"/>
      <c r="ACH12" s="67"/>
      <c r="ACI12" s="67"/>
      <c r="ACJ12" s="67"/>
      <c r="ACK12" s="67"/>
      <c r="ACL12" s="67"/>
      <c r="ACM12" s="67"/>
      <c r="ACN12" s="67"/>
      <c r="ACO12" s="67"/>
      <c r="ACP12" s="67"/>
      <c r="ACQ12" s="67"/>
      <c r="ACR12" s="67"/>
      <c r="ACS12" s="67"/>
      <c r="ACT12" s="67"/>
      <c r="ACU12" s="67"/>
      <c r="ACV12" s="67"/>
      <c r="ACW12" s="67"/>
      <c r="ACX12" s="67"/>
      <c r="ACY12" s="67"/>
      <c r="ACZ12" s="67"/>
      <c r="ADA12" s="67"/>
      <c r="ADB12" s="67"/>
      <c r="ADC12" s="67"/>
      <c r="ADD12" s="67"/>
      <c r="ADE12" s="67"/>
      <c r="ADF12" s="67"/>
      <c r="ADG12" s="67"/>
      <c r="ADH12" s="67"/>
      <c r="ADI12" s="67"/>
      <c r="ADJ12" s="67"/>
      <c r="ADK12" s="67"/>
      <c r="ADL12" s="67"/>
      <c r="ADM12" s="67"/>
      <c r="ADN12" s="67"/>
      <c r="ADO12" s="67"/>
      <c r="ADP12" s="67"/>
      <c r="ADQ12" s="67"/>
      <c r="ADR12" s="67"/>
      <c r="ADS12" s="67"/>
      <c r="ADT12" s="67"/>
      <c r="ADU12" s="67"/>
      <c r="ADV12" s="67"/>
      <c r="ADW12" s="67"/>
      <c r="ADX12" s="67"/>
      <c r="ADY12" s="67"/>
      <c r="ADZ12" s="67"/>
      <c r="AEA12" s="67"/>
      <c r="AEB12" s="67"/>
      <c r="AEC12" s="67"/>
      <c r="AED12" s="67"/>
      <c r="AEE12" s="67"/>
      <c r="AEF12" s="67"/>
      <c r="AEG12" s="67"/>
      <c r="AEH12" s="67"/>
      <c r="AEI12" s="67"/>
      <c r="AEJ12" s="67"/>
      <c r="AEK12" s="67"/>
      <c r="AEL12" s="67"/>
      <c r="AEM12" s="67"/>
      <c r="AEN12" s="67"/>
      <c r="AEO12" s="67"/>
      <c r="AEP12" s="67"/>
      <c r="AEQ12" s="67"/>
      <c r="AER12" s="67"/>
      <c r="AES12" s="67"/>
      <c r="AET12" s="67"/>
      <c r="AEU12" s="67"/>
      <c r="AEV12" s="67"/>
      <c r="AEW12" s="67"/>
      <c r="AEX12" s="67"/>
      <c r="AEY12" s="67"/>
      <c r="AEZ12" s="67"/>
      <c r="AFA12" s="67"/>
      <c r="AFB12" s="67"/>
      <c r="AFC12" s="67"/>
      <c r="AFD12" s="67"/>
      <c r="AFE12" s="67"/>
      <c r="AFF12" s="67"/>
      <c r="AFG12" s="67"/>
      <c r="AFH12" s="67"/>
      <c r="AFI12" s="67"/>
      <c r="AFJ12" s="67"/>
      <c r="AFK12" s="67"/>
      <c r="AFL12" s="67"/>
      <c r="AFM12" s="67"/>
      <c r="AFN12" s="67"/>
      <c r="AFO12" s="67"/>
      <c r="AFP12" s="67"/>
      <c r="AFQ12" s="67"/>
      <c r="AFR12" s="67"/>
      <c r="AFS12" s="67"/>
      <c r="AFT12" s="67"/>
      <c r="AFU12" s="67"/>
      <c r="AFV12" s="67"/>
      <c r="AFW12" s="67"/>
      <c r="AFX12" s="67"/>
      <c r="AFY12" s="67"/>
      <c r="AFZ12" s="67"/>
      <c r="AGA12" s="67"/>
      <c r="AGB12" s="67"/>
      <c r="AGC12" s="67"/>
      <c r="AGD12" s="67"/>
      <c r="AGE12" s="67"/>
      <c r="AGF12" s="67"/>
      <c r="AGG12" s="67"/>
      <c r="AGH12" s="67"/>
      <c r="AGI12" s="67"/>
      <c r="AGJ12" s="67"/>
      <c r="AGK12" s="67"/>
      <c r="AGL12" s="67"/>
      <c r="AGM12" s="67"/>
      <c r="AGN12" s="67"/>
      <c r="AGO12" s="67"/>
      <c r="AGP12" s="67"/>
      <c r="AGQ12" s="67"/>
      <c r="AGR12" s="67"/>
      <c r="AGS12" s="67"/>
      <c r="AGT12" s="67"/>
      <c r="AGU12" s="67"/>
      <c r="AGV12" s="67"/>
      <c r="AGW12" s="67"/>
      <c r="AGX12" s="67"/>
      <c r="AGY12" s="67"/>
      <c r="AGZ12" s="67"/>
      <c r="AHA12" s="67"/>
      <c r="AHB12" s="67"/>
      <c r="AHC12" s="67"/>
      <c r="AHD12" s="67"/>
      <c r="AHE12" s="67"/>
      <c r="AHF12" s="67"/>
      <c r="AHG12" s="67"/>
      <c r="AHH12" s="67"/>
      <c r="AHI12" s="67"/>
      <c r="AHJ12" s="67"/>
      <c r="AHK12" s="67"/>
      <c r="AHL12" s="67"/>
      <c r="AHM12" s="67"/>
      <c r="AHN12" s="67"/>
      <c r="AHO12" s="67"/>
      <c r="AHP12" s="67"/>
      <c r="AHQ12" s="67"/>
      <c r="AHR12" s="67"/>
      <c r="AHS12" s="67"/>
      <c r="AHT12" s="67"/>
      <c r="AHU12" s="67"/>
      <c r="AHV12" s="67"/>
      <c r="AHW12" s="67"/>
      <c r="AHX12" s="67"/>
      <c r="AHY12" s="67"/>
      <c r="AHZ12" s="67"/>
      <c r="AIA12" s="67"/>
      <c r="AIB12" s="67"/>
      <c r="AIC12" s="67"/>
      <c r="AID12" s="67"/>
      <c r="AIE12" s="67"/>
      <c r="AIF12" s="67"/>
      <c r="AIG12" s="67"/>
      <c r="AIH12" s="67"/>
      <c r="AII12" s="67"/>
      <c r="AIJ12" s="67"/>
      <c r="AIK12" s="67"/>
      <c r="AIL12" s="67"/>
      <c r="AIM12" s="67"/>
      <c r="AIN12" s="67"/>
      <c r="AIO12" s="67"/>
      <c r="AIP12" s="67"/>
      <c r="AIQ12" s="67"/>
      <c r="AIR12" s="67"/>
      <c r="AIS12" s="67"/>
      <c r="AIT12" s="67"/>
      <c r="AIU12" s="67"/>
      <c r="AIV12" s="67"/>
      <c r="AIW12" s="67"/>
      <c r="AIX12" s="67"/>
      <c r="AIY12" s="67"/>
      <c r="AIZ12" s="67"/>
      <c r="AJA12" s="67"/>
      <c r="AJB12" s="67"/>
      <c r="AJC12" s="67"/>
      <c r="AJD12" s="67"/>
      <c r="AJE12" s="67"/>
      <c r="AJF12" s="67"/>
      <c r="AJG12" s="67"/>
      <c r="AJH12" s="67"/>
      <c r="AJI12" s="67"/>
      <c r="AJJ12" s="67"/>
      <c r="AJK12" s="67"/>
      <c r="AJL12" s="67"/>
      <c r="AJM12" s="67"/>
      <c r="AJN12" s="67"/>
      <c r="AJO12" s="67"/>
      <c r="AJP12" s="67"/>
      <c r="AJQ12" s="67"/>
      <c r="AJR12" s="67"/>
      <c r="AJS12" s="67"/>
      <c r="AJT12" s="67"/>
      <c r="AJU12" s="67"/>
      <c r="AJV12" s="67"/>
      <c r="AJW12" s="67"/>
      <c r="AJX12" s="67"/>
      <c r="AJY12" s="67"/>
      <c r="AJZ12" s="67"/>
      <c r="AKA12" s="67"/>
      <c r="AKB12" s="67"/>
      <c r="AKC12" s="67"/>
      <c r="AKD12" s="67"/>
      <c r="AKE12" s="67"/>
      <c r="AKF12" s="67"/>
      <c r="AKG12" s="67"/>
      <c r="AKH12" s="67"/>
      <c r="AKI12" s="67"/>
      <c r="AKJ12" s="67"/>
      <c r="AKK12" s="67"/>
      <c r="AKL12" s="67"/>
      <c r="AKM12" s="67"/>
      <c r="AKN12" s="67"/>
      <c r="AKO12" s="67"/>
      <c r="AKP12" s="67"/>
      <c r="AKQ12" s="67"/>
      <c r="AKR12" s="67"/>
      <c r="AKS12" s="67"/>
      <c r="AKT12" s="67"/>
      <c r="AKU12" s="67"/>
      <c r="AKV12" s="67"/>
      <c r="AKW12" s="67"/>
      <c r="AKX12" s="67"/>
      <c r="AKY12" s="67"/>
      <c r="AKZ12" s="67"/>
      <c r="ALA12" s="67"/>
      <c r="ALB12" s="67"/>
      <c r="ALC12" s="67"/>
      <c r="ALD12" s="67"/>
      <c r="ALE12" s="67"/>
      <c r="ALF12" s="67"/>
      <c r="ALG12" s="67"/>
      <c r="ALH12" s="67"/>
      <c r="ALI12" s="67"/>
      <c r="ALJ12" s="67"/>
      <c r="ALK12" s="67"/>
      <c r="ALL12" s="67"/>
      <c r="ALM12" s="67"/>
      <c r="ALN12" s="67"/>
      <c r="ALO12" s="67"/>
      <c r="ALP12" s="67"/>
      <c r="ALQ12" s="67"/>
      <c r="ALR12" s="67"/>
      <c r="ALS12" s="67"/>
      <c r="ALT12" s="67"/>
      <c r="ALU12" s="67"/>
      <c r="ALV12" s="67"/>
      <c r="ALW12" s="67"/>
      <c r="ALX12" s="67"/>
      <c r="ALY12" s="67"/>
      <c r="ALZ12" s="67"/>
      <c r="AMA12" s="67"/>
      <c r="AMB12" s="67"/>
      <c r="AMC12" s="67"/>
      <c r="AMD12" s="67"/>
      <c r="AME12" s="67"/>
      <c r="AMF12" s="67"/>
      <c r="AMG12" s="67"/>
      <c r="AMH12" s="67"/>
      <c r="AMI12" s="67"/>
      <c r="AMJ12" s="67"/>
      <c r="AMK12" s="67"/>
      <c r="AML12" s="67"/>
      <c r="AMM12" s="67"/>
      <c r="AMN12" s="67"/>
      <c r="AMO12" s="67"/>
      <c r="AMP12" s="67"/>
      <c r="AMQ12" s="67"/>
      <c r="AMR12" s="67"/>
      <c r="AMS12" s="67"/>
      <c r="AMT12" s="67"/>
      <c r="AMU12" s="67"/>
      <c r="AMV12" s="67"/>
      <c r="AMW12" s="67"/>
      <c r="AMX12" s="67"/>
      <c r="AMY12" s="67"/>
      <c r="AMZ12" s="67"/>
      <c r="ANA12" s="67"/>
      <c r="ANB12" s="67"/>
      <c r="ANC12" s="67"/>
      <c r="AND12" s="67"/>
      <c r="ANE12" s="67"/>
      <c r="ANF12" s="67"/>
      <c r="ANG12" s="67"/>
      <c r="ANH12" s="67"/>
      <c r="ANI12" s="67"/>
      <c r="ANJ12" s="67"/>
      <c r="ANK12" s="67"/>
      <c r="ANL12" s="67"/>
      <c r="ANM12" s="67"/>
      <c r="ANN12" s="67"/>
      <c r="ANO12" s="67"/>
      <c r="ANP12" s="67"/>
      <c r="ANQ12" s="67"/>
      <c r="ANR12" s="67"/>
      <c r="ANS12" s="67"/>
      <c r="ANT12" s="67"/>
      <c r="ANU12" s="67"/>
      <c r="ANV12" s="67"/>
      <c r="ANW12" s="67"/>
      <c r="ANX12" s="67"/>
      <c r="ANY12" s="67"/>
      <c r="ANZ12" s="67"/>
      <c r="AOA12" s="67"/>
      <c r="AOB12" s="67"/>
      <c r="AOC12" s="67"/>
      <c r="AOD12" s="67"/>
      <c r="AOE12" s="67"/>
      <c r="AOF12" s="67"/>
      <c r="AOG12" s="67"/>
      <c r="AOH12" s="67"/>
      <c r="AOI12" s="67"/>
      <c r="AOJ12" s="67"/>
      <c r="AOK12" s="67"/>
      <c r="AOL12" s="67"/>
      <c r="AOM12" s="67"/>
      <c r="AON12" s="67"/>
      <c r="AOO12" s="67"/>
      <c r="AOP12" s="67"/>
      <c r="AOQ12" s="67"/>
      <c r="AOR12" s="67"/>
      <c r="AOS12" s="67"/>
      <c r="AOT12" s="67"/>
      <c r="AOU12" s="67"/>
      <c r="AOV12" s="67"/>
      <c r="AOW12" s="67"/>
      <c r="AOX12" s="67"/>
      <c r="AOY12" s="67"/>
      <c r="AOZ12" s="67"/>
      <c r="APA12" s="67"/>
      <c r="APB12" s="67"/>
      <c r="APC12" s="67"/>
      <c r="APD12" s="67"/>
      <c r="APE12" s="67"/>
      <c r="APF12" s="67"/>
      <c r="APG12" s="67"/>
      <c r="APH12" s="67"/>
      <c r="API12" s="67"/>
      <c r="APJ12" s="67"/>
      <c r="APK12" s="67"/>
      <c r="APL12" s="67"/>
      <c r="APM12" s="67"/>
      <c r="APN12" s="67"/>
      <c r="APO12" s="67"/>
      <c r="APP12" s="67"/>
      <c r="APQ12" s="67"/>
      <c r="APR12" s="67"/>
      <c r="APS12" s="67"/>
      <c r="APT12" s="67"/>
      <c r="APU12" s="67"/>
      <c r="APV12" s="67"/>
      <c r="APW12" s="67"/>
      <c r="APX12" s="67"/>
      <c r="APY12" s="67"/>
      <c r="APZ12" s="67"/>
      <c r="AQA12" s="67"/>
      <c r="AQB12" s="67"/>
      <c r="AQC12" s="67"/>
      <c r="AQD12" s="67"/>
      <c r="AQE12" s="67"/>
      <c r="AQF12" s="67"/>
      <c r="AQG12" s="67"/>
      <c r="AQH12" s="67"/>
      <c r="AQI12" s="67"/>
      <c r="AQJ12" s="67"/>
      <c r="AQK12" s="67"/>
      <c r="AQL12" s="67"/>
      <c r="AQM12" s="67"/>
      <c r="AQN12" s="67"/>
      <c r="AQO12" s="67"/>
      <c r="AQP12" s="67"/>
      <c r="AQQ12" s="67"/>
      <c r="AQR12" s="67"/>
      <c r="AQS12" s="67"/>
      <c r="AQT12" s="67"/>
      <c r="AQU12" s="67"/>
      <c r="AQV12" s="67"/>
      <c r="AQW12" s="67"/>
      <c r="AQX12" s="67"/>
      <c r="AQY12" s="67"/>
      <c r="AQZ12" s="67"/>
      <c r="ARA12" s="67"/>
      <c r="ARB12" s="67"/>
      <c r="ARC12" s="67"/>
      <c r="ARD12" s="67"/>
      <c r="ARE12" s="67"/>
      <c r="ARF12" s="67"/>
      <c r="ARG12" s="67"/>
      <c r="ARH12" s="67"/>
      <c r="ARI12" s="67"/>
      <c r="ARJ12" s="67"/>
      <c r="ARK12" s="67"/>
      <c r="ARL12" s="67"/>
      <c r="ARM12" s="67"/>
      <c r="ARN12" s="67"/>
      <c r="ARO12" s="67"/>
      <c r="ARP12" s="67"/>
      <c r="ARQ12" s="67"/>
      <c r="ARR12" s="67"/>
      <c r="ARS12" s="67"/>
      <c r="ART12" s="67"/>
      <c r="ARU12" s="67"/>
      <c r="ARV12" s="67"/>
      <c r="ARW12" s="67"/>
      <c r="ARX12" s="67"/>
      <c r="ARY12" s="67"/>
      <c r="ARZ12" s="67"/>
      <c r="ASA12" s="67"/>
      <c r="ASB12" s="67"/>
      <c r="ASC12" s="67"/>
      <c r="ASD12" s="67"/>
      <c r="ASE12" s="67"/>
      <c r="ASF12" s="67"/>
      <c r="ASG12" s="67"/>
      <c r="ASH12" s="67"/>
      <c r="ASI12" s="67"/>
      <c r="ASJ12" s="67"/>
      <c r="ASK12" s="67"/>
      <c r="ASL12" s="67"/>
      <c r="ASM12" s="67"/>
      <c r="ASN12" s="67"/>
      <c r="ASO12" s="67"/>
      <c r="ASP12" s="67"/>
      <c r="ASQ12" s="67"/>
      <c r="ASR12" s="67"/>
      <c r="ASS12" s="67"/>
      <c r="AST12" s="67"/>
      <c r="ASU12" s="67"/>
      <c r="ASV12" s="67"/>
      <c r="ASW12" s="67"/>
      <c r="ASX12" s="67"/>
      <c r="ASY12" s="67"/>
      <c r="ASZ12" s="67"/>
      <c r="ATA12" s="67"/>
      <c r="ATB12" s="67"/>
      <c r="ATC12" s="67"/>
      <c r="ATD12" s="67"/>
      <c r="ATE12" s="67"/>
      <c r="ATF12" s="67"/>
      <c r="ATG12" s="67"/>
      <c r="ATH12" s="67"/>
      <c r="ATI12" s="67"/>
      <c r="ATJ12" s="67"/>
      <c r="ATK12" s="67"/>
      <c r="ATL12" s="67"/>
      <c r="ATM12" s="67"/>
      <c r="ATN12" s="67"/>
      <c r="ATO12" s="67"/>
      <c r="ATP12" s="67"/>
      <c r="ATQ12" s="67"/>
      <c r="ATR12" s="67"/>
      <c r="ATS12" s="67"/>
      <c r="ATT12" s="67"/>
      <c r="ATU12" s="67"/>
      <c r="ATV12" s="67"/>
      <c r="ATW12" s="67"/>
      <c r="ATX12" s="67"/>
      <c r="ATY12" s="67"/>
      <c r="ATZ12" s="67"/>
      <c r="AUA12" s="67"/>
      <c r="AUB12" s="67"/>
      <c r="AUC12" s="67"/>
      <c r="AUD12" s="67"/>
      <c r="AUE12" s="67"/>
      <c r="AUF12" s="67"/>
      <c r="AUG12" s="67"/>
      <c r="AUH12" s="67"/>
      <c r="AUI12" s="67"/>
      <c r="AUJ12" s="67"/>
      <c r="AUK12" s="67"/>
      <c r="AUL12" s="67"/>
      <c r="AUM12" s="67"/>
      <c r="AUN12" s="67"/>
      <c r="AUO12" s="67"/>
      <c r="AUP12" s="67"/>
      <c r="AUQ12" s="67"/>
      <c r="AUR12" s="67"/>
      <c r="AUS12" s="67"/>
      <c r="AUT12" s="67"/>
      <c r="AUU12" s="67"/>
      <c r="AUV12" s="67"/>
      <c r="AUW12" s="67"/>
      <c r="AUX12" s="67"/>
      <c r="AUY12" s="67"/>
      <c r="AUZ12" s="67"/>
      <c r="AVA12" s="67"/>
      <c r="AVB12" s="67"/>
      <c r="AVC12" s="67"/>
      <c r="AVD12" s="67"/>
      <c r="AVE12" s="67"/>
      <c r="AVF12" s="67"/>
      <c r="AVG12" s="67"/>
      <c r="AVH12" s="67"/>
      <c r="AVI12" s="67"/>
      <c r="AVJ12" s="67"/>
      <c r="AVK12" s="67"/>
      <c r="AVL12" s="67"/>
      <c r="AVM12" s="67"/>
      <c r="AVN12" s="67"/>
      <c r="AVO12" s="67"/>
      <c r="AVP12" s="67"/>
      <c r="AVQ12" s="67"/>
      <c r="AVR12" s="67"/>
      <c r="AVS12" s="67"/>
      <c r="AVT12" s="67"/>
      <c r="AVU12" s="67"/>
      <c r="AVV12" s="67"/>
      <c r="AVW12" s="67"/>
      <c r="AVX12" s="67"/>
      <c r="AVY12" s="67"/>
      <c r="AVZ12" s="67"/>
      <c r="AWA12" s="67"/>
      <c r="AWB12" s="67"/>
      <c r="AWC12" s="67"/>
      <c r="AWD12" s="67"/>
      <c r="AWE12" s="67"/>
      <c r="AWF12" s="67"/>
      <c r="AWG12" s="67"/>
      <c r="AWH12" s="67"/>
      <c r="AWI12" s="67"/>
      <c r="AWJ12" s="67"/>
      <c r="AWK12" s="67"/>
      <c r="AWL12" s="67"/>
      <c r="AWM12" s="67"/>
      <c r="AWN12" s="67"/>
      <c r="AWO12" s="67"/>
      <c r="AWP12" s="67"/>
      <c r="AWQ12" s="67"/>
      <c r="AWR12" s="67"/>
      <c r="AWS12" s="67"/>
      <c r="AWT12" s="67"/>
      <c r="AWU12" s="67"/>
      <c r="AWV12" s="67"/>
      <c r="AWW12" s="67"/>
      <c r="AWX12" s="67"/>
      <c r="AWY12" s="67"/>
      <c r="AWZ12" s="67"/>
      <c r="AXA12" s="67"/>
      <c r="AXB12" s="67"/>
      <c r="AXC12" s="67"/>
      <c r="AXD12" s="67"/>
      <c r="AXE12" s="67"/>
      <c r="AXF12" s="67"/>
      <c r="AXG12" s="67"/>
      <c r="AXH12" s="67"/>
      <c r="AXI12" s="67"/>
      <c r="AXJ12" s="67"/>
      <c r="AXK12" s="67"/>
      <c r="AXL12" s="67"/>
      <c r="AXM12" s="67"/>
      <c r="AXN12" s="67"/>
      <c r="AXO12" s="67"/>
      <c r="AXP12" s="67"/>
      <c r="AXQ12" s="67"/>
      <c r="AXR12" s="67"/>
      <c r="AXS12" s="67"/>
      <c r="AXT12" s="67"/>
      <c r="AXU12" s="67"/>
      <c r="AXV12" s="67"/>
      <c r="AXW12" s="67"/>
      <c r="AXX12" s="67"/>
      <c r="AXY12" s="67"/>
      <c r="AXZ12" s="67"/>
      <c r="AYA12" s="67"/>
      <c r="AYB12" s="67"/>
      <c r="AYC12" s="67"/>
      <c r="AYD12" s="67"/>
      <c r="AYE12" s="67"/>
      <c r="AYF12" s="67"/>
      <c r="AYG12" s="67"/>
      <c r="AYH12" s="67"/>
      <c r="AYI12" s="67"/>
      <c r="AYJ12" s="67"/>
      <c r="AYK12" s="67"/>
      <c r="AYL12" s="67"/>
      <c r="AYM12" s="67"/>
      <c r="AYN12" s="67"/>
      <c r="AYO12" s="67"/>
      <c r="AYP12" s="67"/>
      <c r="AYQ12" s="67"/>
      <c r="AYR12" s="67"/>
      <c r="AYS12" s="67"/>
      <c r="AYT12" s="67"/>
      <c r="AYU12" s="67"/>
      <c r="AYV12" s="67"/>
      <c r="AYW12" s="67"/>
      <c r="AYX12" s="67"/>
      <c r="AYY12" s="67"/>
      <c r="AYZ12" s="67"/>
      <c r="AZA12" s="67"/>
      <c r="AZB12" s="67"/>
      <c r="AZC12" s="67"/>
      <c r="AZD12" s="67"/>
      <c r="AZE12" s="67"/>
      <c r="AZF12" s="67"/>
      <c r="AZG12" s="67"/>
      <c r="AZH12" s="67"/>
      <c r="AZI12" s="67"/>
      <c r="AZJ12" s="67"/>
      <c r="AZK12" s="67"/>
      <c r="AZL12" s="67"/>
      <c r="AZM12" s="67"/>
      <c r="AZN12" s="67"/>
      <c r="AZO12" s="67"/>
      <c r="AZP12" s="67"/>
      <c r="AZQ12" s="67"/>
      <c r="AZR12" s="67"/>
      <c r="AZS12" s="67"/>
      <c r="AZT12" s="67"/>
      <c r="AZU12" s="67"/>
      <c r="AZV12" s="67"/>
      <c r="AZW12" s="67"/>
      <c r="AZX12" s="67"/>
      <c r="AZY12" s="67"/>
      <c r="AZZ12" s="67"/>
      <c r="BAA12" s="67"/>
      <c r="BAB12" s="67"/>
      <c r="BAC12" s="67"/>
      <c r="BAD12" s="67"/>
      <c r="BAE12" s="67"/>
      <c r="BAF12" s="67"/>
      <c r="BAG12" s="67"/>
      <c r="BAH12" s="67"/>
      <c r="BAI12" s="67"/>
      <c r="BAJ12" s="67"/>
      <c r="BAK12" s="67"/>
      <c r="BAL12" s="67"/>
      <c r="BAM12" s="67"/>
      <c r="BAN12" s="67"/>
      <c r="BAO12" s="67"/>
      <c r="BAP12" s="67"/>
      <c r="BAQ12" s="67"/>
      <c r="BAR12" s="67"/>
      <c r="BAS12" s="67"/>
      <c r="BAT12" s="67"/>
      <c r="BAU12" s="67"/>
      <c r="BAV12" s="67"/>
      <c r="BAW12" s="67"/>
      <c r="BAX12" s="67"/>
      <c r="BAY12" s="67"/>
      <c r="BAZ12" s="67"/>
      <c r="BBA12" s="67"/>
      <c r="BBB12" s="67"/>
      <c r="BBC12" s="67"/>
      <c r="BBD12" s="67"/>
      <c r="BBE12" s="67"/>
      <c r="BBF12" s="67"/>
      <c r="BBG12" s="67"/>
      <c r="BBH12" s="67"/>
      <c r="BBI12" s="67"/>
      <c r="BBJ12" s="67"/>
      <c r="BBK12" s="67"/>
      <c r="BBL12" s="67"/>
      <c r="BBM12" s="67"/>
      <c r="BBN12" s="67"/>
      <c r="BBO12" s="67"/>
      <c r="BBP12" s="67"/>
      <c r="BBQ12" s="67"/>
      <c r="BBR12" s="67"/>
      <c r="BBS12" s="67"/>
      <c r="BBT12" s="67"/>
      <c r="BBU12" s="67"/>
      <c r="BBV12" s="67"/>
      <c r="BBW12" s="67"/>
      <c r="BBX12" s="67"/>
      <c r="BBY12" s="67"/>
      <c r="BBZ12" s="67"/>
      <c r="BCA12" s="67"/>
      <c r="BCB12" s="67"/>
      <c r="BCC12" s="67"/>
      <c r="BCD12" s="67"/>
      <c r="BCE12" s="67"/>
      <c r="BCF12" s="67"/>
      <c r="BCG12" s="67"/>
      <c r="BCH12" s="67"/>
      <c r="BCI12" s="67"/>
      <c r="BCJ12" s="67"/>
      <c r="BCK12" s="67"/>
      <c r="BCL12" s="67"/>
      <c r="BCM12" s="67"/>
      <c r="BCN12" s="67"/>
      <c r="BCO12" s="67"/>
      <c r="BCP12" s="67"/>
      <c r="BCQ12" s="67"/>
      <c r="BCR12" s="67"/>
      <c r="BCS12" s="67"/>
      <c r="BCT12" s="67"/>
      <c r="BCU12" s="67"/>
      <c r="BCV12" s="67"/>
      <c r="BCW12" s="67"/>
      <c r="BCX12" s="67"/>
      <c r="BCY12" s="67"/>
      <c r="BCZ12" s="67"/>
      <c r="BDA12" s="67"/>
      <c r="BDB12" s="67"/>
      <c r="BDC12" s="67"/>
      <c r="BDD12" s="67"/>
      <c r="BDE12" s="67"/>
      <c r="BDF12" s="67"/>
      <c r="BDG12" s="67"/>
      <c r="BDH12" s="67"/>
      <c r="BDI12" s="67"/>
      <c r="BDJ12" s="67"/>
      <c r="BDK12" s="67"/>
      <c r="BDL12" s="67"/>
      <c r="BDM12" s="67"/>
      <c r="BDN12" s="67"/>
      <c r="BDO12" s="67"/>
      <c r="BDP12" s="67"/>
      <c r="BDQ12" s="67"/>
      <c r="BDR12" s="67"/>
      <c r="BDS12" s="67"/>
      <c r="BDT12" s="67"/>
      <c r="BDU12" s="67"/>
      <c r="BDV12" s="67"/>
      <c r="BDW12" s="67"/>
      <c r="BDX12" s="67"/>
      <c r="BDY12" s="67"/>
      <c r="BDZ12" s="67"/>
      <c r="BEA12" s="67"/>
      <c r="BEB12" s="67"/>
      <c r="BEC12" s="67"/>
      <c r="BED12" s="67"/>
      <c r="BEE12" s="67"/>
      <c r="BEF12" s="67"/>
      <c r="BEG12" s="67"/>
      <c r="BEH12" s="67"/>
      <c r="BEI12" s="67"/>
      <c r="BEJ12" s="67"/>
      <c r="BEK12" s="67"/>
      <c r="BEL12" s="67"/>
      <c r="BEM12" s="67"/>
      <c r="BEN12" s="67"/>
      <c r="BEO12" s="67"/>
      <c r="BEP12" s="67"/>
      <c r="BEQ12" s="67"/>
      <c r="BER12" s="67"/>
      <c r="BES12" s="67"/>
      <c r="BET12" s="67"/>
      <c r="BEU12" s="67"/>
      <c r="BEV12" s="67"/>
      <c r="BEW12" s="67"/>
      <c r="BEX12" s="67"/>
      <c r="BEY12" s="67"/>
      <c r="BEZ12" s="67"/>
      <c r="BFA12" s="67"/>
      <c r="BFB12" s="67"/>
      <c r="BFC12" s="67"/>
      <c r="BFD12" s="67"/>
      <c r="BFE12" s="67"/>
      <c r="BFF12" s="67"/>
      <c r="BFG12" s="67"/>
      <c r="BFH12" s="67"/>
      <c r="BFI12" s="67"/>
      <c r="BFJ12" s="67"/>
      <c r="BFK12" s="67"/>
      <c r="BFL12" s="67"/>
      <c r="BFM12" s="67"/>
      <c r="BFN12" s="67"/>
      <c r="BFO12" s="67"/>
      <c r="BFP12" s="67"/>
      <c r="BFQ12" s="67"/>
      <c r="BFR12" s="67"/>
      <c r="BFS12" s="67"/>
      <c r="BFT12" s="67"/>
      <c r="BFU12" s="67"/>
      <c r="BFV12" s="67"/>
      <c r="BFW12" s="67"/>
      <c r="BFX12" s="67"/>
      <c r="BFY12" s="67"/>
      <c r="BFZ12" s="67"/>
      <c r="BGA12" s="67"/>
      <c r="BGB12" s="67"/>
      <c r="BGC12" s="67"/>
      <c r="BGD12" s="67"/>
      <c r="BGE12" s="67"/>
      <c r="BGF12" s="67"/>
      <c r="BGG12" s="67"/>
      <c r="BGH12" s="67"/>
      <c r="BGI12" s="67"/>
      <c r="BGJ12" s="67"/>
      <c r="BGK12" s="67"/>
      <c r="BGL12" s="67"/>
      <c r="BGM12" s="67"/>
      <c r="BGN12" s="67"/>
      <c r="BGO12" s="67"/>
      <c r="BGP12" s="67"/>
      <c r="BGQ12" s="67"/>
      <c r="BGR12" s="67"/>
      <c r="BGS12" s="67"/>
      <c r="BGT12" s="67"/>
      <c r="BGU12" s="67"/>
      <c r="BGV12" s="67"/>
      <c r="BGW12" s="67"/>
      <c r="BGX12" s="67"/>
      <c r="BGY12" s="67"/>
      <c r="BGZ12" s="67"/>
      <c r="BHA12" s="67"/>
      <c r="BHB12" s="67"/>
      <c r="BHC12" s="67"/>
      <c r="BHD12" s="67"/>
      <c r="BHE12" s="67"/>
      <c r="BHF12" s="67"/>
      <c r="BHG12" s="67"/>
      <c r="BHH12" s="67"/>
      <c r="BHI12" s="67"/>
      <c r="BHJ12" s="67"/>
      <c r="BHK12" s="67"/>
      <c r="BHL12" s="67"/>
      <c r="BHM12" s="67"/>
      <c r="BHN12" s="67"/>
      <c r="BHO12" s="67"/>
      <c r="BHP12" s="67"/>
      <c r="BHQ12" s="67"/>
      <c r="BHR12" s="67"/>
      <c r="BHS12" s="67"/>
      <c r="BHT12" s="67"/>
      <c r="BHU12" s="67"/>
      <c r="BHV12" s="67"/>
      <c r="BHW12" s="67"/>
      <c r="BHX12" s="67"/>
      <c r="BHY12" s="67"/>
      <c r="BHZ12" s="67"/>
      <c r="BIA12" s="67"/>
      <c r="BIB12" s="67"/>
      <c r="BIC12" s="67"/>
      <c r="BID12" s="67"/>
      <c r="BIE12" s="67"/>
      <c r="BIF12" s="67"/>
      <c r="BIG12" s="67"/>
      <c r="BIH12" s="67"/>
      <c r="BII12" s="67"/>
      <c r="BIJ12" s="67"/>
      <c r="BIK12" s="67"/>
      <c r="BIL12" s="67"/>
      <c r="BIM12" s="67"/>
      <c r="BIN12" s="67"/>
      <c r="BIO12" s="67"/>
      <c r="BIP12" s="67"/>
      <c r="BIQ12" s="67"/>
      <c r="BIR12" s="67"/>
      <c r="BIS12" s="67"/>
      <c r="BIT12" s="67"/>
      <c r="BIU12" s="67"/>
      <c r="BIV12" s="67"/>
      <c r="BIW12" s="67"/>
      <c r="BIX12" s="67"/>
      <c r="BIY12" s="67"/>
      <c r="BIZ12" s="67"/>
      <c r="BJA12" s="67"/>
      <c r="BJB12" s="67"/>
      <c r="BJC12" s="67"/>
      <c r="BJD12" s="67"/>
      <c r="BJE12" s="67"/>
      <c r="BJF12" s="67"/>
      <c r="BJG12" s="67"/>
      <c r="BJH12" s="67"/>
      <c r="BJI12" s="67"/>
      <c r="BJJ12" s="67"/>
      <c r="BJK12" s="67"/>
      <c r="BJL12" s="67"/>
      <c r="BJM12" s="67"/>
      <c r="BJN12" s="67"/>
      <c r="BJO12" s="67"/>
      <c r="BJP12" s="67"/>
      <c r="BJQ12" s="67"/>
      <c r="BJR12" s="67"/>
      <c r="BJS12" s="67"/>
      <c r="BJT12" s="67"/>
      <c r="BJU12" s="67"/>
      <c r="BJV12" s="67"/>
      <c r="BJW12" s="67"/>
      <c r="BJX12" s="67"/>
      <c r="BJY12" s="67"/>
      <c r="BJZ12" s="67"/>
      <c r="BKA12" s="67"/>
      <c r="BKB12" s="67"/>
      <c r="BKC12" s="67"/>
      <c r="BKD12" s="67"/>
      <c r="BKE12" s="67"/>
      <c r="BKF12" s="67"/>
      <c r="BKG12" s="67"/>
      <c r="BKH12" s="67"/>
      <c r="BKI12" s="67"/>
      <c r="BKJ12" s="67"/>
      <c r="BKK12" s="67"/>
      <c r="BKL12" s="67"/>
      <c r="BKM12" s="67"/>
      <c r="BKN12" s="67"/>
      <c r="BKO12" s="67"/>
      <c r="BKP12" s="67"/>
      <c r="BKQ12" s="67"/>
      <c r="BKR12" s="67"/>
      <c r="BKS12" s="67"/>
      <c r="BKT12" s="67"/>
      <c r="BKU12" s="67"/>
      <c r="BKV12" s="67"/>
      <c r="BKW12" s="67"/>
      <c r="BKX12" s="67"/>
      <c r="BKY12" s="67"/>
      <c r="BKZ12" s="67"/>
      <c r="BLA12" s="67"/>
      <c r="BLB12" s="67"/>
      <c r="BLC12" s="67"/>
      <c r="BLD12" s="67"/>
      <c r="BLE12" s="67"/>
      <c r="BLF12" s="67"/>
      <c r="BLG12" s="67"/>
      <c r="BLH12" s="67"/>
      <c r="BLI12" s="67"/>
      <c r="BLJ12" s="67"/>
      <c r="BLK12" s="67"/>
      <c r="BLL12" s="67"/>
      <c r="BLM12" s="67"/>
      <c r="BLN12" s="67"/>
      <c r="BLO12" s="67"/>
      <c r="BLP12" s="67"/>
      <c r="BLQ12" s="67"/>
      <c r="BLR12" s="67"/>
      <c r="BLS12" s="67"/>
      <c r="BLT12" s="67"/>
      <c r="BLU12" s="67"/>
      <c r="BLV12" s="67"/>
      <c r="BLW12" s="67"/>
      <c r="BLX12" s="67"/>
      <c r="BLY12" s="67"/>
      <c r="BLZ12" s="67"/>
      <c r="BMA12" s="67"/>
      <c r="BMB12" s="67"/>
      <c r="BMC12" s="67"/>
      <c r="BMD12" s="67"/>
      <c r="BME12" s="67"/>
      <c r="BMF12" s="67"/>
      <c r="BMG12" s="67"/>
      <c r="BMH12" s="67"/>
      <c r="BMI12" s="67"/>
      <c r="BMJ12" s="67"/>
      <c r="BMK12" s="67"/>
      <c r="BML12" s="67"/>
      <c r="BMM12" s="67"/>
      <c r="BMN12" s="67"/>
      <c r="BMO12" s="67"/>
      <c r="BMP12" s="67"/>
      <c r="BMQ12" s="67"/>
      <c r="BMR12" s="67"/>
      <c r="BMS12" s="67"/>
      <c r="BMT12" s="67"/>
      <c r="BMU12" s="67"/>
      <c r="BMV12" s="67"/>
      <c r="BMW12" s="67"/>
      <c r="BMX12" s="67"/>
      <c r="BMY12" s="67"/>
      <c r="BMZ12" s="67"/>
      <c r="BNA12" s="67"/>
      <c r="BNB12" s="67"/>
      <c r="BNC12" s="67"/>
      <c r="BND12" s="67"/>
      <c r="BNE12" s="67"/>
      <c r="BNF12" s="67"/>
      <c r="BNG12" s="67"/>
      <c r="BNH12" s="67"/>
      <c r="BNI12" s="67"/>
      <c r="BNJ12" s="67"/>
      <c r="BNK12" s="67"/>
      <c r="BNL12" s="67"/>
      <c r="BNM12" s="67"/>
      <c r="BNN12" s="67"/>
      <c r="BNO12" s="67"/>
      <c r="BNP12" s="67"/>
      <c r="BNQ12" s="67"/>
      <c r="BNR12" s="67"/>
      <c r="BNS12" s="67"/>
      <c r="BNT12" s="67"/>
      <c r="BNU12" s="67"/>
      <c r="BNV12" s="67"/>
      <c r="BNW12" s="67"/>
      <c r="BNX12" s="67"/>
      <c r="BNY12" s="67"/>
      <c r="BNZ12" s="67"/>
      <c r="BOA12" s="67"/>
      <c r="BOB12" s="67"/>
      <c r="BOC12" s="67"/>
      <c r="BOD12" s="67"/>
      <c r="BOE12" s="67"/>
      <c r="BOF12" s="67"/>
      <c r="BOG12" s="67"/>
      <c r="BOH12" s="67"/>
      <c r="BOI12" s="67"/>
      <c r="BOJ12" s="67"/>
      <c r="BOK12" s="67"/>
      <c r="BOL12" s="67"/>
      <c r="BOM12" s="67"/>
      <c r="BON12" s="67"/>
      <c r="BOO12" s="67"/>
      <c r="BOP12" s="67"/>
      <c r="BOQ12" s="67"/>
      <c r="BOR12" s="67"/>
      <c r="BOS12" s="67"/>
      <c r="BOT12" s="67"/>
      <c r="BOU12" s="67"/>
      <c r="BOV12" s="67"/>
      <c r="BOW12" s="67"/>
      <c r="BOX12" s="67"/>
      <c r="BOY12" s="67"/>
      <c r="BOZ12" s="67"/>
      <c r="BPA12" s="67"/>
      <c r="BPB12" s="67"/>
      <c r="BPC12" s="67"/>
      <c r="BPD12" s="67"/>
      <c r="BPE12" s="67"/>
      <c r="BPF12" s="67"/>
      <c r="BPG12" s="67"/>
      <c r="BPH12" s="67"/>
      <c r="BPI12" s="67"/>
      <c r="BPJ12" s="67"/>
      <c r="BPK12" s="67"/>
      <c r="BPL12" s="67"/>
      <c r="BPM12" s="67"/>
      <c r="BPN12" s="67"/>
      <c r="BPO12" s="67"/>
      <c r="BPP12" s="67"/>
      <c r="BPQ12" s="67"/>
      <c r="BPR12" s="67"/>
      <c r="BPS12" s="67"/>
      <c r="BPT12" s="67"/>
      <c r="BPU12" s="67"/>
      <c r="BPV12" s="67"/>
      <c r="BPW12" s="67"/>
      <c r="BPX12" s="67"/>
      <c r="BPY12" s="67"/>
      <c r="BPZ12" s="67"/>
      <c r="BQA12" s="67"/>
      <c r="BQB12" s="67"/>
      <c r="BQC12" s="67"/>
      <c r="BQD12" s="67"/>
      <c r="BQE12" s="67"/>
      <c r="BQF12" s="67"/>
      <c r="BQG12" s="67"/>
      <c r="BQH12" s="67"/>
      <c r="BQI12" s="67"/>
      <c r="BQJ12" s="67"/>
      <c r="BQK12" s="67"/>
      <c r="BQL12" s="67"/>
      <c r="BQM12" s="67"/>
      <c r="BQN12" s="67"/>
      <c r="BQO12" s="67"/>
      <c r="BQP12" s="67"/>
      <c r="BQQ12" s="67"/>
      <c r="BQR12" s="67"/>
      <c r="BQS12" s="67"/>
      <c r="BQT12" s="67"/>
      <c r="BQU12" s="67"/>
      <c r="BQV12" s="67"/>
      <c r="BQW12" s="67"/>
      <c r="BQX12" s="67"/>
      <c r="BQY12" s="67"/>
      <c r="BQZ12" s="67"/>
      <c r="BRA12" s="67"/>
      <c r="BRB12" s="67"/>
      <c r="BRC12" s="67"/>
      <c r="BRD12" s="67"/>
      <c r="BRE12" s="67"/>
      <c r="BRF12" s="67"/>
      <c r="BRG12" s="67"/>
      <c r="BRH12" s="67"/>
      <c r="BRI12" s="67"/>
      <c r="BRJ12" s="67"/>
      <c r="BRK12" s="67"/>
      <c r="BRL12" s="67"/>
      <c r="BRM12" s="67"/>
      <c r="BRN12" s="67"/>
      <c r="BRO12" s="67"/>
      <c r="BRP12" s="67"/>
      <c r="BRQ12" s="67"/>
      <c r="BRR12" s="67"/>
      <c r="BRS12" s="67"/>
      <c r="BRT12" s="67"/>
      <c r="BRU12" s="67"/>
      <c r="BRV12" s="67"/>
      <c r="BRW12" s="67"/>
      <c r="BRX12" s="67"/>
      <c r="BRY12" s="67"/>
      <c r="BRZ12" s="67"/>
      <c r="BSA12" s="67"/>
      <c r="BSB12" s="67"/>
      <c r="BSC12" s="67"/>
      <c r="BSD12" s="67"/>
      <c r="BSE12" s="67"/>
      <c r="BSF12" s="67"/>
      <c r="BSG12" s="67"/>
      <c r="BSH12" s="67"/>
      <c r="BSI12" s="67"/>
      <c r="BSJ12" s="67"/>
      <c r="BSK12" s="67"/>
      <c r="BSL12" s="67"/>
      <c r="BSM12" s="67"/>
      <c r="BSN12" s="67"/>
      <c r="BSO12" s="67"/>
      <c r="BSP12" s="67"/>
      <c r="BSQ12" s="67"/>
      <c r="BSR12" s="67"/>
      <c r="BSS12" s="67"/>
      <c r="BST12" s="67"/>
      <c r="BSU12" s="67"/>
      <c r="BSV12" s="67"/>
      <c r="BSW12" s="67"/>
      <c r="BSX12" s="67"/>
      <c r="BSY12" s="67"/>
      <c r="BSZ12" s="67"/>
      <c r="BTA12" s="67"/>
      <c r="BTB12" s="67"/>
      <c r="BTC12" s="67"/>
      <c r="BTD12" s="67"/>
      <c r="BTE12" s="67"/>
      <c r="BTF12" s="67"/>
      <c r="BTG12" s="67"/>
      <c r="BTH12" s="67"/>
      <c r="BTI12" s="67"/>
      <c r="BTJ12" s="67"/>
      <c r="BTK12" s="67"/>
      <c r="BTL12" s="67"/>
      <c r="BTM12" s="67"/>
      <c r="BTN12" s="67"/>
      <c r="BTO12" s="67"/>
      <c r="BTP12" s="67"/>
      <c r="BTQ12" s="67"/>
      <c r="BTR12" s="67"/>
      <c r="BTS12" s="67"/>
      <c r="BTT12" s="67"/>
      <c r="BTU12" s="67"/>
      <c r="BTV12" s="67"/>
      <c r="BTW12" s="67"/>
      <c r="BTX12" s="67"/>
      <c r="BTY12" s="67"/>
      <c r="BTZ12" s="67"/>
      <c r="BUA12" s="67"/>
      <c r="BUB12" s="67"/>
      <c r="BUC12" s="67"/>
      <c r="BUD12" s="67"/>
      <c r="BUE12" s="67"/>
      <c r="BUF12" s="67"/>
      <c r="BUG12" s="67"/>
      <c r="BUH12" s="67"/>
      <c r="BUI12" s="67"/>
      <c r="BUJ12" s="67"/>
      <c r="BUK12" s="67"/>
      <c r="BUL12" s="67"/>
      <c r="BUM12" s="67"/>
      <c r="BUN12" s="67"/>
      <c r="BUO12" s="67"/>
      <c r="BUP12" s="67"/>
      <c r="BUQ12" s="67"/>
      <c r="BUR12" s="67"/>
      <c r="BUS12" s="67"/>
      <c r="BUT12" s="67"/>
      <c r="BUU12" s="67"/>
      <c r="BUV12" s="67"/>
      <c r="BUW12" s="67"/>
      <c r="BUX12" s="67"/>
      <c r="BUY12" s="67"/>
      <c r="BUZ12" s="67"/>
      <c r="BVA12" s="67"/>
      <c r="BVB12" s="67"/>
      <c r="BVC12" s="67"/>
      <c r="BVD12" s="67"/>
      <c r="BVE12" s="67"/>
      <c r="BVF12" s="67"/>
      <c r="BVG12" s="67"/>
      <c r="BVH12" s="67"/>
      <c r="BVI12" s="67"/>
      <c r="BVJ12" s="67"/>
      <c r="BVK12" s="67"/>
      <c r="BVL12" s="67"/>
      <c r="BVM12" s="67"/>
      <c r="BVN12" s="67"/>
      <c r="BVO12" s="67"/>
      <c r="BVP12" s="67"/>
      <c r="BVQ12" s="67"/>
      <c r="BVR12" s="67"/>
      <c r="BVS12" s="67"/>
      <c r="BVT12" s="67"/>
      <c r="BVU12" s="67"/>
      <c r="BVV12" s="67"/>
      <c r="BVW12" s="67"/>
      <c r="BVX12" s="67"/>
      <c r="BVY12" s="67"/>
      <c r="BVZ12" s="67"/>
      <c r="BWA12" s="67"/>
      <c r="BWB12" s="67"/>
      <c r="BWC12" s="67"/>
      <c r="BWD12" s="67"/>
      <c r="BWE12" s="67"/>
      <c r="BWF12" s="67"/>
      <c r="BWG12" s="67"/>
      <c r="BWH12" s="67"/>
      <c r="BWI12" s="67"/>
      <c r="BWJ12" s="67"/>
      <c r="BWK12" s="67"/>
      <c r="BWL12" s="67"/>
      <c r="BWM12" s="67"/>
      <c r="BWN12" s="67"/>
      <c r="BWO12" s="67"/>
    </row>
    <row r="13" spans="1:1965" ht="94.5" x14ac:dyDescent="0.25">
      <c r="A13" s="88">
        <v>36</v>
      </c>
      <c r="B13" s="442" t="s">
        <v>425</v>
      </c>
      <c r="C13" s="443" t="s">
        <v>426</v>
      </c>
      <c r="D13" s="444" t="s">
        <v>1368</v>
      </c>
      <c r="E13" s="445">
        <v>3798</v>
      </c>
      <c r="F13" s="445"/>
      <c r="G13" s="445"/>
      <c r="H13" s="445"/>
      <c r="I13" s="445"/>
      <c r="J13" s="445"/>
      <c r="K13" s="445"/>
      <c r="L13" s="445"/>
      <c r="M13" s="445"/>
      <c r="N13" s="446"/>
      <c r="O13" s="82">
        <f t="shared" si="1"/>
        <v>3798</v>
      </c>
      <c r="P13" s="83"/>
    </row>
    <row r="14" spans="1:1965" s="68" customFormat="1" ht="31.5" x14ac:dyDescent="0.25">
      <c r="A14" s="77">
        <v>40</v>
      </c>
      <c r="B14" s="86" t="s">
        <v>427</v>
      </c>
      <c r="C14" s="87" t="s">
        <v>428</v>
      </c>
      <c r="D14" s="79" t="s">
        <v>422</v>
      </c>
      <c r="E14" s="80">
        <v>2000</v>
      </c>
      <c r="F14" s="80">
        <v>600</v>
      </c>
      <c r="G14" s="80">
        <v>0</v>
      </c>
      <c r="H14" s="80">
        <v>0</v>
      </c>
      <c r="I14" s="80">
        <v>0</v>
      </c>
      <c r="J14" s="80">
        <v>0</v>
      </c>
      <c r="K14" s="80">
        <v>0</v>
      </c>
      <c r="L14" s="80">
        <v>0</v>
      </c>
      <c r="M14" s="80">
        <v>0</v>
      </c>
      <c r="N14" s="81">
        <v>0</v>
      </c>
      <c r="O14" s="82">
        <f t="shared" si="1"/>
        <v>2600</v>
      </c>
      <c r="P14" s="84"/>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c r="IU14" s="67"/>
      <c r="IV14" s="67"/>
      <c r="IW14" s="67"/>
      <c r="IX14" s="67"/>
      <c r="IY14" s="67"/>
      <c r="IZ14" s="67"/>
      <c r="JA14" s="67"/>
      <c r="JB14" s="67"/>
      <c r="JC14" s="67"/>
      <c r="JD14" s="67"/>
      <c r="JE14" s="67"/>
      <c r="JF14" s="67"/>
      <c r="JG14" s="67"/>
      <c r="JH14" s="67"/>
      <c r="JI14" s="67"/>
      <c r="JJ14" s="67"/>
      <c r="JK14" s="67"/>
      <c r="JL14" s="67"/>
      <c r="JM14" s="67"/>
      <c r="JN14" s="67"/>
      <c r="JO14" s="67"/>
      <c r="JP14" s="67"/>
      <c r="JQ14" s="67"/>
      <c r="JR14" s="67"/>
      <c r="JS14" s="67"/>
      <c r="JT14" s="67"/>
      <c r="JU14" s="67"/>
      <c r="JV14" s="67"/>
      <c r="JW14" s="67"/>
      <c r="JX14" s="67"/>
      <c r="JY14" s="67"/>
      <c r="JZ14" s="67"/>
      <c r="KA14" s="67"/>
      <c r="KB14" s="67"/>
      <c r="KC14" s="67"/>
      <c r="KD14" s="67"/>
      <c r="KE14" s="67"/>
      <c r="KF14" s="67"/>
      <c r="KG14" s="67"/>
      <c r="KH14" s="67"/>
      <c r="KI14" s="67"/>
      <c r="KJ14" s="67"/>
      <c r="KK14" s="67"/>
      <c r="KL14" s="67"/>
      <c r="KM14" s="67"/>
      <c r="KN14" s="67"/>
      <c r="KO14" s="67"/>
      <c r="KP14" s="67"/>
      <c r="KQ14" s="67"/>
      <c r="KR14" s="67"/>
      <c r="KS14" s="67"/>
      <c r="KT14" s="67"/>
      <c r="KU14" s="67"/>
      <c r="KV14" s="67"/>
      <c r="KW14" s="67"/>
      <c r="KX14" s="67"/>
      <c r="KY14" s="67"/>
      <c r="KZ14" s="67"/>
      <c r="LA14" s="67"/>
      <c r="LB14" s="67"/>
      <c r="LC14" s="67"/>
      <c r="LD14" s="67"/>
      <c r="LE14" s="67"/>
      <c r="LF14" s="67"/>
      <c r="LG14" s="67"/>
      <c r="LH14" s="67"/>
      <c r="LI14" s="67"/>
      <c r="LJ14" s="67"/>
      <c r="LK14" s="67"/>
      <c r="LL14" s="67"/>
      <c r="LM14" s="67"/>
      <c r="LN14" s="67"/>
      <c r="LO14" s="67"/>
      <c r="LP14" s="67"/>
      <c r="LQ14" s="67"/>
      <c r="LR14" s="67"/>
      <c r="LS14" s="67"/>
      <c r="LT14" s="67"/>
      <c r="LU14" s="67"/>
      <c r="LV14" s="67"/>
      <c r="LW14" s="67"/>
      <c r="LX14" s="67"/>
      <c r="LY14" s="67"/>
      <c r="LZ14" s="67"/>
      <c r="MA14" s="67"/>
      <c r="MB14" s="67"/>
      <c r="MC14" s="67"/>
      <c r="MD14" s="67"/>
      <c r="ME14" s="67"/>
      <c r="MF14" s="67"/>
      <c r="MG14" s="67"/>
      <c r="MH14" s="67"/>
      <c r="MI14" s="67"/>
      <c r="MJ14" s="67"/>
      <c r="MK14" s="67"/>
      <c r="ML14" s="67"/>
      <c r="MM14" s="67"/>
      <c r="MN14" s="67"/>
      <c r="MO14" s="67"/>
      <c r="MP14" s="67"/>
      <c r="MQ14" s="67"/>
      <c r="MR14" s="67"/>
      <c r="MS14" s="67"/>
      <c r="MT14" s="67"/>
      <c r="MU14" s="67"/>
      <c r="MV14" s="67"/>
      <c r="MW14" s="67"/>
      <c r="MX14" s="67"/>
      <c r="MY14" s="67"/>
      <c r="MZ14" s="67"/>
      <c r="NA14" s="67"/>
      <c r="NB14" s="67"/>
      <c r="NC14" s="67"/>
      <c r="ND14" s="67"/>
      <c r="NE14" s="67"/>
      <c r="NF14" s="67"/>
      <c r="NG14" s="67"/>
      <c r="NH14" s="67"/>
      <c r="NI14" s="67"/>
      <c r="NJ14" s="67"/>
      <c r="NK14" s="67"/>
      <c r="NL14" s="67"/>
      <c r="NM14" s="67"/>
      <c r="NN14" s="67"/>
      <c r="NO14" s="67"/>
      <c r="NP14" s="67"/>
      <c r="NQ14" s="67"/>
      <c r="NR14" s="67"/>
      <c r="NS14" s="67"/>
      <c r="NT14" s="67"/>
      <c r="NU14" s="67"/>
      <c r="NV14" s="67"/>
      <c r="NW14" s="67"/>
      <c r="NX14" s="67"/>
      <c r="NY14" s="67"/>
      <c r="NZ14" s="67"/>
      <c r="OA14" s="67"/>
      <c r="OB14" s="67"/>
      <c r="OC14" s="67"/>
      <c r="OD14" s="67"/>
      <c r="OE14" s="67"/>
      <c r="OF14" s="67"/>
      <c r="OG14" s="67"/>
      <c r="OH14" s="67"/>
      <c r="OI14" s="67"/>
      <c r="OJ14" s="67"/>
      <c r="OK14" s="67"/>
      <c r="OL14" s="67"/>
      <c r="OM14" s="67"/>
      <c r="ON14" s="67"/>
      <c r="OO14" s="67"/>
      <c r="OP14" s="67"/>
      <c r="OQ14" s="67"/>
      <c r="OR14" s="67"/>
      <c r="OS14" s="67"/>
      <c r="OT14" s="67"/>
      <c r="OU14" s="67"/>
      <c r="OV14" s="67"/>
      <c r="OW14" s="67"/>
      <c r="OX14" s="67"/>
      <c r="OY14" s="67"/>
      <c r="OZ14" s="67"/>
      <c r="PA14" s="67"/>
      <c r="PB14" s="67"/>
      <c r="PC14" s="67"/>
      <c r="PD14" s="67"/>
      <c r="PE14" s="67"/>
      <c r="PF14" s="67"/>
      <c r="PG14" s="67"/>
      <c r="PH14" s="67"/>
      <c r="PI14" s="67"/>
      <c r="PJ14" s="67"/>
      <c r="PK14" s="67"/>
      <c r="PL14" s="67"/>
      <c r="PM14" s="67"/>
      <c r="PN14" s="67"/>
      <c r="PO14" s="67"/>
      <c r="PP14" s="67"/>
      <c r="PQ14" s="67"/>
      <c r="PR14" s="67"/>
      <c r="PS14" s="67"/>
      <c r="PT14" s="67"/>
      <c r="PU14" s="67"/>
      <c r="PV14" s="67"/>
      <c r="PW14" s="67"/>
      <c r="PX14" s="67"/>
      <c r="PY14" s="67"/>
      <c r="PZ14" s="67"/>
      <c r="QA14" s="67"/>
      <c r="QB14" s="67"/>
      <c r="QC14" s="67"/>
      <c r="QD14" s="67"/>
      <c r="QE14" s="67"/>
      <c r="QF14" s="67"/>
      <c r="QG14" s="67"/>
      <c r="QH14" s="67"/>
      <c r="QI14" s="67"/>
      <c r="QJ14" s="67"/>
      <c r="QK14" s="67"/>
      <c r="QL14" s="67"/>
      <c r="QM14" s="67"/>
      <c r="QN14" s="67"/>
      <c r="QO14" s="67"/>
      <c r="QP14" s="67"/>
      <c r="QQ14" s="67"/>
      <c r="QR14" s="67"/>
      <c r="QS14" s="67"/>
      <c r="QT14" s="67"/>
      <c r="QU14" s="67"/>
      <c r="QV14" s="67"/>
      <c r="QW14" s="67"/>
      <c r="QX14" s="67"/>
      <c r="QY14" s="67"/>
      <c r="QZ14" s="67"/>
      <c r="RA14" s="67"/>
      <c r="RB14" s="67"/>
      <c r="RC14" s="67"/>
      <c r="RD14" s="67"/>
      <c r="RE14" s="67"/>
      <c r="RF14" s="67"/>
      <c r="RG14" s="67"/>
      <c r="RH14" s="67"/>
      <c r="RI14" s="67"/>
      <c r="RJ14" s="67"/>
      <c r="RK14" s="67"/>
      <c r="RL14" s="67"/>
      <c r="RM14" s="67"/>
      <c r="RN14" s="67"/>
      <c r="RO14" s="67"/>
      <c r="RP14" s="67"/>
      <c r="RQ14" s="67"/>
      <c r="RR14" s="67"/>
      <c r="RS14" s="67"/>
      <c r="RT14" s="67"/>
      <c r="RU14" s="67"/>
      <c r="RV14" s="67"/>
      <c r="RW14" s="67"/>
      <c r="RX14" s="67"/>
      <c r="RY14" s="67"/>
      <c r="RZ14" s="67"/>
      <c r="SA14" s="67"/>
      <c r="SB14" s="67"/>
      <c r="SC14" s="67"/>
      <c r="SD14" s="67"/>
      <c r="SE14" s="67"/>
      <c r="SF14" s="67"/>
      <c r="SG14" s="67"/>
      <c r="SH14" s="67"/>
      <c r="SI14" s="67"/>
      <c r="SJ14" s="67"/>
      <c r="SK14" s="67"/>
      <c r="SL14" s="67"/>
      <c r="SM14" s="67"/>
      <c r="SN14" s="67"/>
      <c r="SO14" s="67"/>
      <c r="SP14" s="67"/>
      <c r="SQ14" s="67"/>
      <c r="SR14" s="67"/>
      <c r="SS14" s="67"/>
      <c r="ST14" s="67"/>
      <c r="SU14" s="67"/>
      <c r="SV14" s="67"/>
      <c r="SW14" s="67"/>
      <c r="SX14" s="67"/>
      <c r="SY14" s="67"/>
      <c r="SZ14" s="67"/>
      <c r="TA14" s="67"/>
      <c r="TB14" s="67"/>
      <c r="TC14" s="67"/>
      <c r="TD14" s="67"/>
      <c r="TE14" s="67"/>
      <c r="TF14" s="67"/>
      <c r="TG14" s="67"/>
      <c r="TH14" s="67"/>
      <c r="TI14" s="67"/>
      <c r="TJ14" s="67"/>
      <c r="TK14" s="67"/>
      <c r="TL14" s="67"/>
      <c r="TM14" s="67"/>
      <c r="TN14" s="67"/>
      <c r="TO14" s="67"/>
      <c r="TP14" s="67"/>
      <c r="TQ14" s="67"/>
      <c r="TR14" s="67"/>
      <c r="TS14" s="67"/>
      <c r="TT14" s="67"/>
      <c r="TU14" s="67"/>
      <c r="TV14" s="67"/>
      <c r="TW14" s="67"/>
      <c r="TX14" s="67"/>
      <c r="TY14" s="67"/>
      <c r="TZ14" s="67"/>
      <c r="UA14" s="67"/>
      <c r="UB14" s="67"/>
      <c r="UC14" s="67"/>
      <c r="UD14" s="67"/>
      <c r="UE14" s="67"/>
      <c r="UF14" s="67"/>
      <c r="UG14" s="67"/>
      <c r="UH14" s="67"/>
      <c r="UI14" s="67"/>
      <c r="UJ14" s="67"/>
      <c r="UK14" s="67"/>
      <c r="UL14" s="67"/>
      <c r="UM14" s="67"/>
      <c r="UN14" s="67"/>
      <c r="UO14" s="67"/>
      <c r="UP14" s="67"/>
      <c r="UQ14" s="67"/>
      <c r="UR14" s="67"/>
      <c r="US14" s="67"/>
      <c r="UT14" s="67"/>
      <c r="UU14" s="67"/>
      <c r="UV14" s="67"/>
      <c r="UW14" s="67"/>
      <c r="UX14" s="67"/>
      <c r="UY14" s="67"/>
      <c r="UZ14" s="67"/>
      <c r="VA14" s="67"/>
      <c r="VB14" s="67"/>
      <c r="VC14" s="67"/>
      <c r="VD14" s="67"/>
      <c r="VE14" s="67"/>
      <c r="VF14" s="67"/>
      <c r="VG14" s="67"/>
      <c r="VH14" s="67"/>
      <c r="VI14" s="67"/>
      <c r="VJ14" s="67"/>
      <c r="VK14" s="67"/>
      <c r="VL14" s="67"/>
      <c r="VM14" s="67"/>
      <c r="VN14" s="67"/>
      <c r="VO14" s="67"/>
      <c r="VP14" s="67"/>
      <c r="VQ14" s="67"/>
      <c r="VR14" s="67"/>
      <c r="VS14" s="67"/>
      <c r="VT14" s="67"/>
      <c r="VU14" s="67"/>
      <c r="VV14" s="67"/>
      <c r="VW14" s="67"/>
      <c r="VX14" s="67"/>
      <c r="VY14" s="67"/>
      <c r="VZ14" s="67"/>
      <c r="WA14" s="67"/>
      <c r="WB14" s="67"/>
      <c r="WC14" s="67"/>
      <c r="WD14" s="67"/>
      <c r="WE14" s="67"/>
      <c r="WF14" s="67"/>
      <c r="WG14" s="67"/>
      <c r="WH14" s="67"/>
      <c r="WI14" s="67"/>
      <c r="WJ14" s="67"/>
      <c r="WK14" s="67"/>
      <c r="WL14" s="67"/>
      <c r="WM14" s="67"/>
      <c r="WN14" s="67"/>
      <c r="WO14" s="67"/>
      <c r="WP14" s="67"/>
      <c r="WQ14" s="67"/>
      <c r="WR14" s="67"/>
      <c r="WS14" s="67"/>
      <c r="WT14" s="67"/>
      <c r="WU14" s="67"/>
      <c r="WV14" s="67"/>
      <c r="WW14" s="67"/>
      <c r="WX14" s="67"/>
      <c r="WY14" s="67"/>
      <c r="WZ14" s="67"/>
      <c r="XA14" s="67"/>
      <c r="XB14" s="67"/>
      <c r="XC14" s="67"/>
      <c r="XD14" s="67"/>
      <c r="XE14" s="67"/>
      <c r="XF14" s="67"/>
      <c r="XG14" s="67"/>
      <c r="XH14" s="67"/>
      <c r="XI14" s="67"/>
      <c r="XJ14" s="67"/>
      <c r="XK14" s="67"/>
      <c r="XL14" s="67"/>
      <c r="XM14" s="67"/>
      <c r="XN14" s="67"/>
      <c r="XO14" s="67"/>
      <c r="XP14" s="67"/>
      <c r="XQ14" s="67"/>
      <c r="XR14" s="67"/>
      <c r="XS14" s="67"/>
      <c r="XT14" s="67"/>
      <c r="XU14" s="67"/>
      <c r="XV14" s="67"/>
      <c r="XW14" s="67"/>
      <c r="XX14" s="67"/>
      <c r="XY14" s="67"/>
      <c r="XZ14" s="67"/>
      <c r="YA14" s="67"/>
      <c r="YB14" s="67"/>
      <c r="YC14" s="67"/>
      <c r="YD14" s="67"/>
      <c r="YE14" s="67"/>
      <c r="YF14" s="67"/>
      <c r="YG14" s="67"/>
      <c r="YH14" s="67"/>
      <c r="YI14" s="67"/>
      <c r="YJ14" s="67"/>
      <c r="YK14" s="67"/>
      <c r="YL14" s="67"/>
      <c r="YM14" s="67"/>
      <c r="YN14" s="67"/>
      <c r="YO14" s="67"/>
      <c r="YP14" s="67"/>
      <c r="YQ14" s="67"/>
      <c r="YR14" s="67"/>
      <c r="YS14" s="67"/>
      <c r="YT14" s="67"/>
      <c r="YU14" s="67"/>
      <c r="YV14" s="67"/>
      <c r="YW14" s="67"/>
      <c r="YX14" s="67"/>
      <c r="YY14" s="67"/>
      <c r="YZ14" s="67"/>
      <c r="ZA14" s="67"/>
      <c r="ZB14" s="67"/>
      <c r="ZC14" s="67"/>
      <c r="ZD14" s="67"/>
      <c r="ZE14" s="67"/>
      <c r="ZF14" s="67"/>
      <c r="ZG14" s="67"/>
      <c r="ZH14" s="67"/>
      <c r="ZI14" s="67"/>
      <c r="ZJ14" s="67"/>
      <c r="ZK14" s="67"/>
      <c r="ZL14" s="67"/>
      <c r="ZM14" s="67"/>
      <c r="ZN14" s="67"/>
      <c r="ZO14" s="67"/>
      <c r="ZP14" s="67"/>
      <c r="ZQ14" s="67"/>
      <c r="ZR14" s="67"/>
      <c r="ZS14" s="67"/>
      <c r="ZT14" s="67"/>
      <c r="ZU14" s="67"/>
      <c r="ZV14" s="67"/>
      <c r="ZW14" s="67"/>
      <c r="ZX14" s="67"/>
      <c r="ZY14" s="67"/>
      <c r="ZZ14" s="67"/>
      <c r="AAA14" s="67"/>
      <c r="AAB14" s="67"/>
      <c r="AAC14" s="67"/>
      <c r="AAD14" s="67"/>
      <c r="AAE14" s="67"/>
      <c r="AAF14" s="67"/>
      <c r="AAG14" s="67"/>
      <c r="AAH14" s="67"/>
      <c r="AAI14" s="67"/>
      <c r="AAJ14" s="67"/>
      <c r="AAK14" s="67"/>
      <c r="AAL14" s="67"/>
      <c r="AAM14" s="67"/>
      <c r="AAN14" s="67"/>
      <c r="AAO14" s="67"/>
      <c r="AAP14" s="67"/>
      <c r="AAQ14" s="67"/>
      <c r="AAR14" s="67"/>
      <c r="AAS14" s="67"/>
      <c r="AAT14" s="67"/>
      <c r="AAU14" s="67"/>
      <c r="AAV14" s="67"/>
      <c r="AAW14" s="67"/>
      <c r="AAX14" s="67"/>
      <c r="AAY14" s="67"/>
      <c r="AAZ14" s="67"/>
      <c r="ABA14" s="67"/>
      <c r="ABB14" s="67"/>
      <c r="ABC14" s="67"/>
      <c r="ABD14" s="67"/>
      <c r="ABE14" s="67"/>
      <c r="ABF14" s="67"/>
      <c r="ABG14" s="67"/>
      <c r="ABH14" s="67"/>
      <c r="ABI14" s="67"/>
      <c r="ABJ14" s="67"/>
      <c r="ABK14" s="67"/>
      <c r="ABL14" s="67"/>
      <c r="ABM14" s="67"/>
      <c r="ABN14" s="67"/>
      <c r="ABO14" s="67"/>
      <c r="ABP14" s="67"/>
      <c r="ABQ14" s="67"/>
      <c r="ABR14" s="67"/>
      <c r="ABS14" s="67"/>
      <c r="ABT14" s="67"/>
      <c r="ABU14" s="67"/>
      <c r="ABV14" s="67"/>
      <c r="ABW14" s="67"/>
      <c r="ABX14" s="67"/>
      <c r="ABY14" s="67"/>
      <c r="ABZ14" s="67"/>
      <c r="ACA14" s="67"/>
      <c r="ACB14" s="67"/>
      <c r="ACC14" s="67"/>
      <c r="ACD14" s="67"/>
      <c r="ACE14" s="67"/>
      <c r="ACF14" s="67"/>
      <c r="ACG14" s="67"/>
      <c r="ACH14" s="67"/>
      <c r="ACI14" s="67"/>
      <c r="ACJ14" s="67"/>
      <c r="ACK14" s="67"/>
      <c r="ACL14" s="67"/>
      <c r="ACM14" s="67"/>
      <c r="ACN14" s="67"/>
      <c r="ACO14" s="67"/>
      <c r="ACP14" s="67"/>
      <c r="ACQ14" s="67"/>
      <c r="ACR14" s="67"/>
      <c r="ACS14" s="67"/>
      <c r="ACT14" s="67"/>
      <c r="ACU14" s="67"/>
      <c r="ACV14" s="67"/>
      <c r="ACW14" s="67"/>
      <c r="ACX14" s="67"/>
      <c r="ACY14" s="67"/>
      <c r="ACZ14" s="67"/>
      <c r="ADA14" s="67"/>
      <c r="ADB14" s="67"/>
      <c r="ADC14" s="67"/>
      <c r="ADD14" s="67"/>
      <c r="ADE14" s="67"/>
      <c r="ADF14" s="67"/>
      <c r="ADG14" s="67"/>
      <c r="ADH14" s="67"/>
      <c r="ADI14" s="67"/>
      <c r="ADJ14" s="67"/>
      <c r="ADK14" s="67"/>
      <c r="ADL14" s="67"/>
      <c r="ADM14" s="67"/>
      <c r="ADN14" s="67"/>
      <c r="ADO14" s="67"/>
      <c r="ADP14" s="67"/>
      <c r="ADQ14" s="67"/>
      <c r="ADR14" s="67"/>
      <c r="ADS14" s="67"/>
      <c r="ADT14" s="67"/>
      <c r="ADU14" s="67"/>
      <c r="ADV14" s="67"/>
      <c r="ADW14" s="67"/>
      <c r="ADX14" s="67"/>
      <c r="ADY14" s="67"/>
      <c r="ADZ14" s="67"/>
      <c r="AEA14" s="67"/>
      <c r="AEB14" s="67"/>
      <c r="AEC14" s="67"/>
      <c r="AED14" s="67"/>
      <c r="AEE14" s="67"/>
      <c r="AEF14" s="67"/>
      <c r="AEG14" s="67"/>
      <c r="AEH14" s="67"/>
      <c r="AEI14" s="67"/>
      <c r="AEJ14" s="67"/>
      <c r="AEK14" s="67"/>
      <c r="AEL14" s="67"/>
      <c r="AEM14" s="67"/>
      <c r="AEN14" s="67"/>
      <c r="AEO14" s="67"/>
      <c r="AEP14" s="67"/>
      <c r="AEQ14" s="67"/>
      <c r="AER14" s="67"/>
      <c r="AES14" s="67"/>
      <c r="AET14" s="67"/>
      <c r="AEU14" s="67"/>
      <c r="AEV14" s="67"/>
      <c r="AEW14" s="67"/>
      <c r="AEX14" s="67"/>
      <c r="AEY14" s="67"/>
      <c r="AEZ14" s="67"/>
      <c r="AFA14" s="67"/>
      <c r="AFB14" s="67"/>
      <c r="AFC14" s="67"/>
      <c r="AFD14" s="67"/>
      <c r="AFE14" s="67"/>
      <c r="AFF14" s="67"/>
      <c r="AFG14" s="67"/>
      <c r="AFH14" s="67"/>
      <c r="AFI14" s="67"/>
      <c r="AFJ14" s="67"/>
      <c r="AFK14" s="67"/>
      <c r="AFL14" s="67"/>
      <c r="AFM14" s="67"/>
      <c r="AFN14" s="67"/>
      <c r="AFO14" s="67"/>
      <c r="AFP14" s="67"/>
      <c r="AFQ14" s="67"/>
      <c r="AFR14" s="67"/>
      <c r="AFS14" s="67"/>
      <c r="AFT14" s="67"/>
      <c r="AFU14" s="67"/>
      <c r="AFV14" s="67"/>
      <c r="AFW14" s="67"/>
      <c r="AFX14" s="67"/>
      <c r="AFY14" s="67"/>
      <c r="AFZ14" s="67"/>
      <c r="AGA14" s="67"/>
      <c r="AGB14" s="67"/>
      <c r="AGC14" s="67"/>
      <c r="AGD14" s="67"/>
      <c r="AGE14" s="67"/>
      <c r="AGF14" s="67"/>
      <c r="AGG14" s="67"/>
      <c r="AGH14" s="67"/>
      <c r="AGI14" s="67"/>
      <c r="AGJ14" s="67"/>
      <c r="AGK14" s="67"/>
      <c r="AGL14" s="67"/>
      <c r="AGM14" s="67"/>
      <c r="AGN14" s="67"/>
      <c r="AGO14" s="67"/>
      <c r="AGP14" s="67"/>
      <c r="AGQ14" s="67"/>
      <c r="AGR14" s="67"/>
      <c r="AGS14" s="67"/>
      <c r="AGT14" s="67"/>
      <c r="AGU14" s="67"/>
      <c r="AGV14" s="67"/>
      <c r="AGW14" s="67"/>
      <c r="AGX14" s="67"/>
      <c r="AGY14" s="67"/>
      <c r="AGZ14" s="67"/>
      <c r="AHA14" s="67"/>
      <c r="AHB14" s="67"/>
      <c r="AHC14" s="67"/>
      <c r="AHD14" s="67"/>
      <c r="AHE14" s="67"/>
      <c r="AHF14" s="67"/>
      <c r="AHG14" s="67"/>
      <c r="AHH14" s="67"/>
      <c r="AHI14" s="67"/>
      <c r="AHJ14" s="67"/>
      <c r="AHK14" s="67"/>
      <c r="AHL14" s="67"/>
      <c r="AHM14" s="67"/>
      <c r="AHN14" s="67"/>
      <c r="AHO14" s="67"/>
      <c r="AHP14" s="67"/>
      <c r="AHQ14" s="67"/>
      <c r="AHR14" s="67"/>
      <c r="AHS14" s="67"/>
      <c r="AHT14" s="67"/>
      <c r="AHU14" s="67"/>
      <c r="AHV14" s="67"/>
      <c r="AHW14" s="67"/>
      <c r="AHX14" s="67"/>
      <c r="AHY14" s="67"/>
      <c r="AHZ14" s="67"/>
      <c r="AIA14" s="67"/>
      <c r="AIB14" s="67"/>
      <c r="AIC14" s="67"/>
      <c r="AID14" s="67"/>
      <c r="AIE14" s="67"/>
      <c r="AIF14" s="67"/>
      <c r="AIG14" s="67"/>
      <c r="AIH14" s="67"/>
      <c r="AII14" s="67"/>
      <c r="AIJ14" s="67"/>
      <c r="AIK14" s="67"/>
      <c r="AIL14" s="67"/>
      <c r="AIM14" s="67"/>
      <c r="AIN14" s="67"/>
      <c r="AIO14" s="67"/>
      <c r="AIP14" s="67"/>
      <c r="AIQ14" s="67"/>
      <c r="AIR14" s="67"/>
      <c r="AIS14" s="67"/>
      <c r="AIT14" s="67"/>
      <c r="AIU14" s="67"/>
      <c r="AIV14" s="67"/>
      <c r="AIW14" s="67"/>
      <c r="AIX14" s="67"/>
      <c r="AIY14" s="67"/>
      <c r="AIZ14" s="67"/>
      <c r="AJA14" s="67"/>
      <c r="AJB14" s="67"/>
      <c r="AJC14" s="67"/>
      <c r="AJD14" s="67"/>
      <c r="AJE14" s="67"/>
      <c r="AJF14" s="67"/>
      <c r="AJG14" s="67"/>
      <c r="AJH14" s="67"/>
      <c r="AJI14" s="67"/>
      <c r="AJJ14" s="67"/>
      <c r="AJK14" s="67"/>
      <c r="AJL14" s="67"/>
      <c r="AJM14" s="67"/>
      <c r="AJN14" s="67"/>
      <c r="AJO14" s="67"/>
      <c r="AJP14" s="67"/>
      <c r="AJQ14" s="67"/>
      <c r="AJR14" s="67"/>
      <c r="AJS14" s="67"/>
      <c r="AJT14" s="67"/>
      <c r="AJU14" s="67"/>
      <c r="AJV14" s="67"/>
      <c r="AJW14" s="67"/>
      <c r="AJX14" s="67"/>
      <c r="AJY14" s="67"/>
      <c r="AJZ14" s="67"/>
      <c r="AKA14" s="67"/>
      <c r="AKB14" s="67"/>
      <c r="AKC14" s="67"/>
      <c r="AKD14" s="67"/>
      <c r="AKE14" s="67"/>
      <c r="AKF14" s="67"/>
      <c r="AKG14" s="67"/>
      <c r="AKH14" s="67"/>
      <c r="AKI14" s="67"/>
      <c r="AKJ14" s="67"/>
      <c r="AKK14" s="67"/>
      <c r="AKL14" s="67"/>
      <c r="AKM14" s="67"/>
      <c r="AKN14" s="67"/>
      <c r="AKO14" s="67"/>
      <c r="AKP14" s="67"/>
      <c r="AKQ14" s="67"/>
      <c r="AKR14" s="67"/>
      <c r="AKS14" s="67"/>
      <c r="AKT14" s="67"/>
      <c r="AKU14" s="67"/>
      <c r="AKV14" s="67"/>
      <c r="AKW14" s="67"/>
      <c r="AKX14" s="67"/>
      <c r="AKY14" s="67"/>
      <c r="AKZ14" s="67"/>
      <c r="ALA14" s="67"/>
      <c r="ALB14" s="67"/>
      <c r="ALC14" s="67"/>
      <c r="ALD14" s="67"/>
      <c r="ALE14" s="67"/>
      <c r="ALF14" s="67"/>
      <c r="ALG14" s="67"/>
      <c r="ALH14" s="67"/>
      <c r="ALI14" s="67"/>
      <c r="ALJ14" s="67"/>
      <c r="ALK14" s="67"/>
      <c r="ALL14" s="67"/>
      <c r="ALM14" s="67"/>
      <c r="ALN14" s="67"/>
      <c r="ALO14" s="67"/>
      <c r="ALP14" s="67"/>
      <c r="ALQ14" s="67"/>
      <c r="ALR14" s="67"/>
      <c r="ALS14" s="67"/>
      <c r="ALT14" s="67"/>
      <c r="ALU14" s="67"/>
      <c r="ALV14" s="67"/>
      <c r="ALW14" s="67"/>
      <c r="ALX14" s="67"/>
      <c r="ALY14" s="67"/>
      <c r="ALZ14" s="67"/>
      <c r="AMA14" s="67"/>
      <c r="AMB14" s="67"/>
      <c r="AMC14" s="67"/>
      <c r="AMD14" s="67"/>
      <c r="AME14" s="67"/>
      <c r="AMF14" s="67"/>
      <c r="AMG14" s="67"/>
      <c r="AMH14" s="67"/>
      <c r="AMI14" s="67"/>
      <c r="AMJ14" s="67"/>
      <c r="AMK14" s="67"/>
      <c r="AML14" s="67"/>
      <c r="AMM14" s="67"/>
      <c r="AMN14" s="67"/>
      <c r="AMO14" s="67"/>
      <c r="AMP14" s="67"/>
      <c r="AMQ14" s="67"/>
      <c r="AMR14" s="67"/>
      <c r="AMS14" s="67"/>
      <c r="AMT14" s="67"/>
      <c r="AMU14" s="67"/>
      <c r="AMV14" s="67"/>
      <c r="AMW14" s="67"/>
      <c r="AMX14" s="67"/>
      <c r="AMY14" s="67"/>
      <c r="AMZ14" s="67"/>
      <c r="ANA14" s="67"/>
      <c r="ANB14" s="67"/>
      <c r="ANC14" s="67"/>
      <c r="AND14" s="67"/>
      <c r="ANE14" s="67"/>
      <c r="ANF14" s="67"/>
      <c r="ANG14" s="67"/>
      <c r="ANH14" s="67"/>
      <c r="ANI14" s="67"/>
      <c r="ANJ14" s="67"/>
      <c r="ANK14" s="67"/>
      <c r="ANL14" s="67"/>
      <c r="ANM14" s="67"/>
      <c r="ANN14" s="67"/>
      <c r="ANO14" s="67"/>
      <c r="ANP14" s="67"/>
      <c r="ANQ14" s="67"/>
      <c r="ANR14" s="67"/>
      <c r="ANS14" s="67"/>
      <c r="ANT14" s="67"/>
      <c r="ANU14" s="67"/>
      <c r="ANV14" s="67"/>
      <c r="ANW14" s="67"/>
      <c r="ANX14" s="67"/>
      <c r="ANY14" s="67"/>
      <c r="ANZ14" s="67"/>
      <c r="AOA14" s="67"/>
      <c r="AOB14" s="67"/>
      <c r="AOC14" s="67"/>
      <c r="AOD14" s="67"/>
      <c r="AOE14" s="67"/>
      <c r="AOF14" s="67"/>
      <c r="AOG14" s="67"/>
      <c r="AOH14" s="67"/>
      <c r="AOI14" s="67"/>
      <c r="AOJ14" s="67"/>
      <c r="AOK14" s="67"/>
      <c r="AOL14" s="67"/>
      <c r="AOM14" s="67"/>
      <c r="AON14" s="67"/>
      <c r="AOO14" s="67"/>
      <c r="AOP14" s="67"/>
      <c r="AOQ14" s="67"/>
      <c r="AOR14" s="67"/>
      <c r="AOS14" s="67"/>
      <c r="AOT14" s="67"/>
      <c r="AOU14" s="67"/>
      <c r="AOV14" s="67"/>
      <c r="AOW14" s="67"/>
      <c r="AOX14" s="67"/>
      <c r="AOY14" s="67"/>
      <c r="AOZ14" s="67"/>
      <c r="APA14" s="67"/>
      <c r="APB14" s="67"/>
      <c r="APC14" s="67"/>
      <c r="APD14" s="67"/>
      <c r="APE14" s="67"/>
      <c r="APF14" s="67"/>
      <c r="APG14" s="67"/>
      <c r="APH14" s="67"/>
      <c r="API14" s="67"/>
      <c r="APJ14" s="67"/>
      <c r="APK14" s="67"/>
      <c r="APL14" s="67"/>
      <c r="APM14" s="67"/>
      <c r="APN14" s="67"/>
      <c r="APO14" s="67"/>
      <c r="APP14" s="67"/>
      <c r="APQ14" s="67"/>
      <c r="APR14" s="67"/>
      <c r="APS14" s="67"/>
      <c r="APT14" s="67"/>
      <c r="APU14" s="67"/>
      <c r="APV14" s="67"/>
      <c r="APW14" s="67"/>
      <c r="APX14" s="67"/>
      <c r="APY14" s="67"/>
      <c r="APZ14" s="67"/>
      <c r="AQA14" s="67"/>
      <c r="AQB14" s="67"/>
      <c r="AQC14" s="67"/>
      <c r="AQD14" s="67"/>
      <c r="AQE14" s="67"/>
      <c r="AQF14" s="67"/>
      <c r="AQG14" s="67"/>
      <c r="AQH14" s="67"/>
      <c r="AQI14" s="67"/>
      <c r="AQJ14" s="67"/>
      <c r="AQK14" s="67"/>
      <c r="AQL14" s="67"/>
      <c r="AQM14" s="67"/>
      <c r="AQN14" s="67"/>
      <c r="AQO14" s="67"/>
      <c r="AQP14" s="67"/>
      <c r="AQQ14" s="67"/>
      <c r="AQR14" s="67"/>
      <c r="AQS14" s="67"/>
      <c r="AQT14" s="67"/>
      <c r="AQU14" s="67"/>
      <c r="AQV14" s="67"/>
      <c r="AQW14" s="67"/>
      <c r="AQX14" s="67"/>
      <c r="AQY14" s="67"/>
      <c r="AQZ14" s="67"/>
      <c r="ARA14" s="67"/>
      <c r="ARB14" s="67"/>
      <c r="ARC14" s="67"/>
      <c r="ARD14" s="67"/>
      <c r="ARE14" s="67"/>
      <c r="ARF14" s="67"/>
      <c r="ARG14" s="67"/>
      <c r="ARH14" s="67"/>
      <c r="ARI14" s="67"/>
      <c r="ARJ14" s="67"/>
      <c r="ARK14" s="67"/>
      <c r="ARL14" s="67"/>
      <c r="ARM14" s="67"/>
      <c r="ARN14" s="67"/>
      <c r="ARO14" s="67"/>
      <c r="ARP14" s="67"/>
      <c r="ARQ14" s="67"/>
      <c r="ARR14" s="67"/>
      <c r="ARS14" s="67"/>
      <c r="ART14" s="67"/>
      <c r="ARU14" s="67"/>
      <c r="ARV14" s="67"/>
      <c r="ARW14" s="67"/>
      <c r="ARX14" s="67"/>
      <c r="ARY14" s="67"/>
      <c r="ARZ14" s="67"/>
      <c r="ASA14" s="67"/>
      <c r="ASB14" s="67"/>
      <c r="ASC14" s="67"/>
      <c r="ASD14" s="67"/>
      <c r="ASE14" s="67"/>
      <c r="ASF14" s="67"/>
      <c r="ASG14" s="67"/>
      <c r="ASH14" s="67"/>
      <c r="ASI14" s="67"/>
      <c r="ASJ14" s="67"/>
      <c r="ASK14" s="67"/>
      <c r="ASL14" s="67"/>
      <c r="ASM14" s="67"/>
      <c r="ASN14" s="67"/>
      <c r="ASO14" s="67"/>
      <c r="ASP14" s="67"/>
      <c r="ASQ14" s="67"/>
      <c r="ASR14" s="67"/>
      <c r="ASS14" s="67"/>
      <c r="AST14" s="67"/>
      <c r="ASU14" s="67"/>
      <c r="ASV14" s="67"/>
      <c r="ASW14" s="67"/>
      <c r="ASX14" s="67"/>
      <c r="ASY14" s="67"/>
      <c r="ASZ14" s="67"/>
      <c r="ATA14" s="67"/>
      <c r="ATB14" s="67"/>
      <c r="ATC14" s="67"/>
      <c r="ATD14" s="67"/>
      <c r="ATE14" s="67"/>
      <c r="ATF14" s="67"/>
      <c r="ATG14" s="67"/>
      <c r="ATH14" s="67"/>
      <c r="ATI14" s="67"/>
      <c r="ATJ14" s="67"/>
      <c r="ATK14" s="67"/>
      <c r="ATL14" s="67"/>
      <c r="ATM14" s="67"/>
      <c r="ATN14" s="67"/>
      <c r="ATO14" s="67"/>
      <c r="ATP14" s="67"/>
      <c r="ATQ14" s="67"/>
      <c r="ATR14" s="67"/>
      <c r="ATS14" s="67"/>
      <c r="ATT14" s="67"/>
      <c r="ATU14" s="67"/>
      <c r="ATV14" s="67"/>
      <c r="ATW14" s="67"/>
      <c r="ATX14" s="67"/>
      <c r="ATY14" s="67"/>
      <c r="ATZ14" s="67"/>
      <c r="AUA14" s="67"/>
      <c r="AUB14" s="67"/>
      <c r="AUC14" s="67"/>
      <c r="AUD14" s="67"/>
      <c r="AUE14" s="67"/>
      <c r="AUF14" s="67"/>
      <c r="AUG14" s="67"/>
      <c r="AUH14" s="67"/>
      <c r="AUI14" s="67"/>
      <c r="AUJ14" s="67"/>
      <c r="AUK14" s="67"/>
      <c r="AUL14" s="67"/>
      <c r="AUM14" s="67"/>
      <c r="AUN14" s="67"/>
      <c r="AUO14" s="67"/>
      <c r="AUP14" s="67"/>
      <c r="AUQ14" s="67"/>
      <c r="AUR14" s="67"/>
      <c r="AUS14" s="67"/>
      <c r="AUT14" s="67"/>
      <c r="AUU14" s="67"/>
      <c r="AUV14" s="67"/>
      <c r="AUW14" s="67"/>
      <c r="AUX14" s="67"/>
      <c r="AUY14" s="67"/>
      <c r="AUZ14" s="67"/>
      <c r="AVA14" s="67"/>
      <c r="AVB14" s="67"/>
      <c r="AVC14" s="67"/>
      <c r="AVD14" s="67"/>
      <c r="AVE14" s="67"/>
      <c r="AVF14" s="67"/>
      <c r="AVG14" s="67"/>
      <c r="AVH14" s="67"/>
      <c r="AVI14" s="67"/>
      <c r="AVJ14" s="67"/>
      <c r="AVK14" s="67"/>
      <c r="AVL14" s="67"/>
      <c r="AVM14" s="67"/>
      <c r="AVN14" s="67"/>
      <c r="AVO14" s="67"/>
      <c r="AVP14" s="67"/>
      <c r="AVQ14" s="67"/>
      <c r="AVR14" s="67"/>
      <c r="AVS14" s="67"/>
      <c r="AVT14" s="67"/>
      <c r="AVU14" s="67"/>
      <c r="AVV14" s="67"/>
      <c r="AVW14" s="67"/>
      <c r="AVX14" s="67"/>
      <c r="AVY14" s="67"/>
      <c r="AVZ14" s="67"/>
      <c r="AWA14" s="67"/>
      <c r="AWB14" s="67"/>
      <c r="AWC14" s="67"/>
      <c r="AWD14" s="67"/>
      <c r="AWE14" s="67"/>
      <c r="AWF14" s="67"/>
      <c r="AWG14" s="67"/>
      <c r="AWH14" s="67"/>
      <c r="AWI14" s="67"/>
      <c r="AWJ14" s="67"/>
      <c r="AWK14" s="67"/>
      <c r="AWL14" s="67"/>
      <c r="AWM14" s="67"/>
      <c r="AWN14" s="67"/>
      <c r="AWO14" s="67"/>
      <c r="AWP14" s="67"/>
      <c r="AWQ14" s="67"/>
      <c r="AWR14" s="67"/>
      <c r="AWS14" s="67"/>
      <c r="AWT14" s="67"/>
      <c r="AWU14" s="67"/>
      <c r="AWV14" s="67"/>
      <c r="AWW14" s="67"/>
      <c r="AWX14" s="67"/>
      <c r="AWY14" s="67"/>
      <c r="AWZ14" s="67"/>
      <c r="AXA14" s="67"/>
      <c r="AXB14" s="67"/>
      <c r="AXC14" s="67"/>
      <c r="AXD14" s="67"/>
      <c r="AXE14" s="67"/>
      <c r="AXF14" s="67"/>
      <c r="AXG14" s="67"/>
      <c r="AXH14" s="67"/>
      <c r="AXI14" s="67"/>
      <c r="AXJ14" s="67"/>
      <c r="AXK14" s="67"/>
      <c r="AXL14" s="67"/>
      <c r="AXM14" s="67"/>
      <c r="AXN14" s="67"/>
      <c r="AXO14" s="67"/>
      <c r="AXP14" s="67"/>
      <c r="AXQ14" s="67"/>
      <c r="AXR14" s="67"/>
      <c r="AXS14" s="67"/>
      <c r="AXT14" s="67"/>
      <c r="AXU14" s="67"/>
      <c r="AXV14" s="67"/>
      <c r="AXW14" s="67"/>
      <c r="AXX14" s="67"/>
      <c r="AXY14" s="67"/>
      <c r="AXZ14" s="67"/>
      <c r="AYA14" s="67"/>
      <c r="AYB14" s="67"/>
      <c r="AYC14" s="67"/>
      <c r="AYD14" s="67"/>
      <c r="AYE14" s="67"/>
      <c r="AYF14" s="67"/>
      <c r="AYG14" s="67"/>
      <c r="AYH14" s="67"/>
      <c r="AYI14" s="67"/>
      <c r="AYJ14" s="67"/>
      <c r="AYK14" s="67"/>
      <c r="AYL14" s="67"/>
      <c r="AYM14" s="67"/>
      <c r="AYN14" s="67"/>
      <c r="AYO14" s="67"/>
      <c r="AYP14" s="67"/>
      <c r="AYQ14" s="67"/>
      <c r="AYR14" s="67"/>
      <c r="AYS14" s="67"/>
      <c r="AYT14" s="67"/>
      <c r="AYU14" s="67"/>
      <c r="AYV14" s="67"/>
      <c r="AYW14" s="67"/>
      <c r="AYX14" s="67"/>
      <c r="AYY14" s="67"/>
      <c r="AYZ14" s="67"/>
      <c r="AZA14" s="67"/>
      <c r="AZB14" s="67"/>
      <c r="AZC14" s="67"/>
      <c r="AZD14" s="67"/>
      <c r="AZE14" s="67"/>
      <c r="AZF14" s="67"/>
      <c r="AZG14" s="67"/>
      <c r="AZH14" s="67"/>
      <c r="AZI14" s="67"/>
      <c r="AZJ14" s="67"/>
      <c r="AZK14" s="67"/>
      <c r="AZL14" s="67"/>
      <c r="AZM14" s="67"/>
      <c r="AZN14" s="67"/>
      <c r="AZO14" s="67"/>
      <c r="AZP14" s="67"/>
      <c r="AZQ14" s="67"/>
      <c r="AZR14" s="67"/>
      <c r="AZS14" s="67"/>
      <c r="AZT14" s="67"/>
      <c r="AZU14" s="67"/>
      <c r="AZV14" s="67"/>
      <c r="AZW14" s="67"/>
      <c r="AZX14" s="67"/>
      <c r="AZY14" s="67"/>
      <c r="AZZ14" s="67"/>
      <c r="BAA14" s="67"/>
      <c r="BAB14" s="67"/>
      <c r="BAC14" s="67"/>
      <c r="BAD14" s="67"/>
      <c r="BAE14" s="67"/>
      <c r="BAF14" s="67"/>
      <c r="BAG14" s="67"/>
      <c r="BAH14" s="67"/>
      <c r="BAI14" s="67"/>
      <c r="BAJ14" s="67"/>
      <c r="BAK14" s="67"/>
      <c r="BAL14" s="67"/>
      <c r="BAM14" s="67"/>
      <c r="BAN14" s="67"/>
      <c r="BAO14" s="67"/>
      <c r="BAP14" s="67"/>
      <c r="BAQ14" s="67"/>
      <c r="BAR14" s="67"/>
      <c r="BAS14" s="67"/>
      <c r="BAT14" s="67"/>
      <c r="BAU14" s="67"/>
      <c r="BAV14" s="67"/>
      <c r="BAW14" s="67"/>
      <c r="BAX14" s="67"/>
      <c r="BAY14" s="67"/>
      <c r="BAZ14" s="67"/>
      <c r="BBA14" s="67"/>
      <c r="BBB14" s="67"/>
      <c r="BBC14" s="67"/>
      <c r="BBD14" s="67"/>
      <c r="BBE14" s="67"/>
      <c r="BBF14" s="67"/>
      <c r="BBG14" s="67"/>
      <c r="BBH14" s="67"/>
      <c r="BBI14" s="67"/>
      <c r="BBJ14" s="67"/>
      <c r="BBK14" s="67"/>
      <c r="BBL14" s="67"/>
      <c r="BBM14" s="67"/>
      <c r="BBN14" s="67"/>
      <c r="BBO14" s="67"/>
      <c r="BBP14" s="67"/>
      <c r="BBQ14" s="67"/>
      <c r="BBR14" s="67"/>
      <c r="BBS14" s="67"/>
      <c r="BBT14" s="67"/>
      <c r="BBU14" s="67"/>
      <c r="BBV14" s="67"/>
      <c r="BBW14" s="67"/>
      <c r="BBX14" s="67"/>
      <c r="BBY14" s="67"/>
      <c r="BBZ14" s="67"/>
      <c r="BCA14" s="67"/>
      <c r="BCB14" s="67"/>
      <c r="BCC14" s="67"/>
      <c r="BCD14" s="67"/>
      <c r="BCE14" s="67"/>
      <c r="BCF14" s="67"/>
      <c r="BCG14" s="67"/>
      <c r="BCH14" s="67"/>
      <c r="BCI14" s="67"/>
      <c r="BCJ14" s="67"/>
      <c r="BCK14" s="67"/>
      <c r="BCL14" s="67"/>
      <c r="BCM14" s="67"/>
      <c r="BCN14" s="67"/>
      <c r="BCO14" s="67"/>
      <c r="BCP14" s="67"/>
      <c r="BCQ14" s="67"/>
      <c r="BCR14" s="67"/>
      <c r="BCS14" s="67"/>
      <c r="BCT14" s="67"/>
      <c r="BCU14" s="67"/>
      <c r="BCV14" s="67"/>
      <c r="BCW14" s="67"/>
      <c r="BCX14" s="67"/>
      <c r="BCY14" s="67"/>
      <c r="BCZ14" s="67"/>
      <c r="BDA14" s="67"/>
      <c r="BDB14" s="67"/>
      <c r="BDC14" s="67"/>
      <c r="BDD14" s="67"/>
      <c r="BDE14" s="67"/>
      <c r="BDF14" s="67"/>
      <c r="BDG14" s="67"/>
      <c r="BDH14" s="67"/>
      <c r="BDI14" s="67"/>
      <c r="BDJ14" s="67"/>
      <c r="BDK14" s="67"/>
      <c r="BDL14" s="67"/>
      <c r="BDM14" s="67"/>
      <c r="BDN14" s="67"/>
      <c r="BDO14" s="67"/>
      <c r="BDP14" s="67"/>
      <c r="BDQ14" s="67"/>
      <c r="BDR14" s="67"/>
      <c r="BDS14" s="67"/>
      <c r="BDT14" s="67"/>
      <c r="BDU14" s="67"/>
      <c r="BDV14" s="67"/>
      <c r="BDW14" s="67"/>
      <c r="BDX14" s="67"/>
      <c r="BDY14" s="67"/>
      <c r="BDZ14" s="67"/>
      <c r="BEA14" s="67"/>
      <c r="BEB14" s="67"/>
      <c r="BEC14" s="67"/>
      <c r="BED14" s="67"/>
      <c r="BEE14" s="67"/>
      <c r="BEF14" s="67"/>
      <c r="BEG14" s="67"/>
      <c r="BEH14" s="67"/>
      <c r="BEI14" s="67"/>
      <c r="BEJ14" s="67"/>
      <c r="BEK14" s="67"/>
      <c r="BEL14" s="67"/>
      <c r="BEM14" s="67"/>
      <c r="BEN14" s="67"/>
      <c r="BEO14" s="67"/>
      <c r="BEP14" s="67"/>
      <c r="BEQ14" s="67"/>
      <c r="BER14" s="67"/>
      <c r="BES14" s="67"/>
      <c r="BET14" s="67"/>
      <c r="BEU14" s="67"/>
      <c r="BEV14" s="67"/>
      <c r="BEW14" s="67"/>
      <c r="BEX14" s="67"/>
      <c r="BEY14" s="67"/>
      <c r="BEZ14" s="67"/>
      <c r="BFA14" s="67"/>
      <c r="BFB14" s="67"/>
      <c r="BFC14" s="67"/>
      <c r="BFD14" s="67"/>
      <c r="BFE14" s="67"/>
      <c r="BFF14" s="67"/>
      <c r="BFG14" s="67"/>
      <c r="BFH14" s="67"/>
      <c r="BFI14" s="67"/>
      <c r="BFJ14" s="67"/>
      <c r="BFK14" s="67"/>
      <c r="BFL14" s="67"/>
      <c r="BFM14" s="67"/>
      <c r="BFN14" s="67"/>
      <c r="BFO14" s="67"/>
      <c r="BFP14" s="67"/>
      <c r="BFQ14" s="67"/>
      <c r="BFR14" s="67"/>
      <c r="BFS14" s="67"/>
      <c r="BFT14" s="67"/>
      <c r="BFU14" s="67"/>
      <c r="BFV14" s="67"/>
      <c r="BFW14" s="67"/>
      <c r="BFX14" s="67"/>
      <c r="BFY14" s="67"/>
      <c r="BFZ14" s="67"/>
      <c r="BGA14" s="67"/>
      <c r="BGB14" s="67"/>
      <c r="BGC14" s="67"/>
      <c r="BGD14" s="67"/>
      <c r="BGE14" s="67"/>
      <c r="BGF14" s="67"/>
      <c r="BGG14" s="67"/>
      <c r="BGH14" s="67"/>
      <c r="BGI14" s="67"/>
      <c r="BGJ14" s="67"/>
      <c r="BGK14" s="67"/>
      <c r="BGL14" s="67"/>
      <c r="BGM14" s="67"/>
      <c r="BGN14" s="67"/>
      <c r="BGO14" s="67"/>
      <c r="BGP14" s="67"/>
      <c r="BGQ14" s="67"/>
      <c r="BGR14" s="67"/>
      <c r="BGS14" s="67"/>
      <c r="BGT14" s="67"/>
      <c r="BGU14" s="67"/>
      <c r="BGV14" s="67"/>
      <c r="BGW14" s="67"/>
      <c r="BGX14" s="67"/>
      <c r="BGY14" s="67"/>
      <c r="BGZ14" s="67"/>
      <c r="BHA14" s="67"/>
      <c r="BHB14" s="67"/>
      <c r="BHC14" s="67"/>
      <c r="BHD14" s="67"/>
      <c r="BHE14" s="67"/>
      <c r="BHF14" s="67"/>
      <c r="BHG14" s="67"/>
      <c r="BHH14" s="67"/>
      <c r="BHI14" s="67"/>
      <c r="BHJ14" s="67"/>
      <c r="BHK14" s="67"/>
      <c r="BHL14" s="67"/>
      <c r="BHM14" s="67"/>
      <c r="BHN14" s="67"/>
      <c r="BHO14" s="67"/>
      <c r="BHP14" s="67"/>
      <c r="BHQ14" s="67"/>
      <c r="BHR14" s="67"/>
      <c r="BHS14" s="67"/>
      <c r="BHT14" s="67"/>
      <c r="BHU14" s="67"/>
      <c r="BHV14" s="67"/>
      <c r="BHW14" s="67"/>
      <c r="BHX14" s="67"/>
      <c r="BHY14" s="67"/>
      <c r="BHZ14" s="67"/>
      <c r="BIA14" s="67"/>
      <c r="BIB14" s="67"/>
      <c r="BIC14" s="67"/>
      <c r="BID14" s="67"/>
      <c r="BIE14" s="67"/>
      <c r="BIF14" s="67"/>
      <c r="BIG14" s="67"/>
      <c r="BIH14" s="67"/>
      <c r="BII14" s="67"/>
      <c r="BIJ14" s="67"/>
      <c r="BIK14" s="67"/>
      <c r="BIL14" s="67"/>
      <c r="BIM14" s="67"/>
      <c r="BIN14" s="67"/>
      <c r="BIO14" s="67"/>
      <c r="BIP14" s="67"/>
      <c r="BIQ14" s="67"/>
      <c r="BIR14" s="67"/>
      <c r="BIS14" s="67"/>
      <c r="BIT14" s="67"/>
      <c r="BIU14" s="67"/>
      <c r="BIV14" s="67"/>
      <c r="BIW14" s="67"/>
      <c r="BIX14" s="67"/>
      <c r="BIY14" s="67"/>
      <c r="BIZ14" s="67"/>
      <c r="BJA14" s="67"/>
      <c r="BJB14" s="67"/>
      <c r="BJC14" s="67"/>
      <c r="BJD14" s="67"/>
      <c r="BJE14" s="67"/>
      <c r="BJF14" s="67"/>
      <c r="BJG14" s="67"/>
      <c r="BJH14" s="67"/>
      <c r="BJI14" s="67"/>
      <c r="BJJ14" s="67"/>
      <c r="BJK14" s="67"/>
      <c r="BJL14" s="67"/>
      <c r="BJM14" s="67"/>
      <c r="BJN14" s="67"/>
      <c r="BJO14" s="67"/>
      <c r="BJP14" s="67"/>
      <c r="BJQ14" s="67"/>
      <c r="BJR14" s="67"/>
      <c r="BJS14" s="67"/>
      <c r="BJT14" s="67"/>
      <c r="BJU14" s="67"/>
      <c r="BJV14" s="67"/>
      <c r="BJW14" s="67"/>
      <c r="BJX14" s="67"/>
      <c r="BJY14" s="67"/>
      <c r="BJZ14" s="67"/>
      <c r="BKA14" s="67"/>
      <c r="BKB14" s="67"/>
      <c r="BKC14" s="67"/>
      <c r="BKD14" s="67"/>
      <c r="BKE14" s="67"/>
      <c r="BKF14" s="67"/>
      <c r="BKG14" s="67"/>
      <c r="BKH14" s="67"/>
      <c r="BKI14" s="67"/>
      <c r="BKJ14" s="67"/>
      <c r="BKK14" s="67"/>
      <c r="BKL14" s="67"/>
      <c r="BKM14" s="67"/>
      <c r="BKN14" s="67"/>
      <c r="BKO14" s="67"/>
      <c r="BKP14" s="67"/>
      <c r="BKQ14" s="67"/>
      <c r="BKR14" s="67"/>
      <c r="BKS14" s="67"/>
      <c r="BKT14" s="67"/>
      <c r="BKU14" s="67"/>
      <c r="BKV14" s="67"/>
      <c r="BKW14" s="67"/>
      <c r="BKX14" s="67"/>
      <c r="BKY14" s="67"/>
      <c r="BKZ14" s="67"/>
      <c r="BLA14" s="67"/>
      <c r="BLB14" s="67"/>
      <c r="BLC14" s="67"/>
      <c r="BLD14" s="67"/>
      <c r="BLE14" s="67"/>
      <c r="BLF14" s="67"/>
      <c r="BLG14" s="67"/>
      <c r="BLH14" s="67"/>
      <c r="BLI14" s="67"/>
      <c r="BLJ14" s="67"/>
      <c r="BLK14" s="67"/>
      <c r="BLL14" s="67"/>
      <c r="BLM14" s="67"/>
      <c r="BLN14" s="67"/>
      <c r="BLO14" s="67"/>
      <c r="BLP14" s="67"/>
      <c r="BLQ14" s="67"/>
      <c r="BLR14" s="67"/>
      <c r="BLS14" s="67"/>
      <c r="BLT14" s="67"/>
      <c r="BLU14" s="67"/>
      <c r="BLV14" s="67"/>
      <c r="BLW14" s="67"/>
      <c r="BLX14" s="67"/>
      <c r="BLY14" s="67"/>
      <c r="BLZ14" s="67"/>
      <c r="BMA14" s="67"/>
      <c r="BMB14" s="67"/>
      <c r="BMC14" s="67"/>
      <c r="BMD14" s="67"/>
      <c r="BME14" s="67"/>
      <c r="BMF14" s="67"/>
      <c r="BMG14" s="67"/>
      <c r="BMH14" s="67"/>
      <c r="BMI14" s="67"/>
      <c r="BMJ14" s="67"/>
      <c r="BMK14" s="67"/>
      <c r="BML14" s="67"/>
      <c r="BMM14" s="67"/>
      <c r="BMN14" s="67"/>
      <c r="BMO14" s="67"/>
      <c r="BMP14" s="67"/>
      <c r="BMQ14" s="67"/>
      <c r="BMR14" s="67"/>
      <c r="BMS14" s="67"/>
      <c r="BMT14" s="67"/>
      <c r="BMU14" s="67"/>
      <c r="BMV14" s="67"/>
      <c r="BMW14" s="67"/>
      <c r="BMX14" s="67"/>
      <c r="BMY14" s="67"/>
      <c r="BMZ14" s="67"/>
      <c r="BNA14" s="67"/>
      <c r="BNB14" s="67"/>
      <c r="BNC14" s="67"/>
      <c r="BND14" s="67"/>
      <c r="BNE14" s="67"/>
      <c r="BNF14" s="67"/>
      <c r="BNG14" s="67"/>
      <c r="BNH14" s="67"/>
      <c r="BNI14" s="67"/>
      <c r="BNJ14" s="67"/>
      <c r="BNK14" s="67"/>
      <c r="BNL14" s="67"/>
      <c r="BNM14" s="67"/>
      <c r="BNN14" s="67"/>
      <c r="BNO14" s="67"/>
      <c r="BNP14" s="67"/>
      <c r="BNQ14" s="67"/>
      <c r="BNR14" s="67"/>
      <c r="BNS14" s="67"/>
      <c r="BNT14" s="67"/>
      <c r="BNU14" s="67"/>
      <c r="BNV14" s="67"/>
      <c r="BNW14" s="67"/>
      <c r="BNX14" s="67"/>
      <c r="BNY14" s="67"/>
      <c r="BNZ14" s="67"/>
      <c r="BOA14" s="67"/>
      <c r="BOB14" s="67"/>
      <c r="BOC14" s="67"/>
      <c r="BOD14" s="67"/>
      <c r="BOE14" s="67"/>
      <c r="BOF14" s="67"/>
      <c r="BOG14" s="67"/>
      <c r="BOH14" s="67"/>
      <c r="BOI14" s="67"/>
      <c r="BOJ14" s="67"/>
      <c r="BOK14" s="67"/>
      <c r="BOL14" s="67"/>
      <c r="BOM14" s="67"/>
      <c r="BON14" s="67"/>
      <c r="BOO14" s="67"/>
      <c r="BOP14" s="67"/>
      <c r="BOQ14" s="67"/>
      <c r="BOR14" s="67"/>
      <c r="BOS14" s="67"/>
      <c r="BOT14" s="67"/>
      <c r="BOU14" s="67"/>
      <c r="BOV14" s="67"/>
      <c r="BOW14" s="67"/>
      <c r="BOX14" s="67"/>
      <c r="BOY14" s="67"/>
      <c r="BOZ14" s="67"/>
      <c r="BPA14" s="67"/>
      <c r="BPB14" s="67"/>
      <c r="BPC14" s="67"/>
      <c r="BPD14" s="67"/>
      <c r="BPE14" s="67"/>
      <c r="BPF14" s="67"/>
      <c r="BPG14" s="67"/>
      <c r="BPH14" s="67"/>
      <c r="BPI14" s="67"/>
      <c r="BPJ14" s="67"/>
      <c r="BPK14" s="67"/>
      <c r="BPL14" s="67"/>
      <c r="BPM14" s="67"/>
      <c r="BPN14" s="67"/>
      <c r="BPO14" s="67"/>
      <c r="BPP14" s="67"/>
      <c r="BPQ14" s="67"/>
      <c r="BPR14" s="67"/>
      <c r="BPS14" s="67"/>
      <c r="BPT14" s="67"/>
      <c r="BPU14" s="67"/>
      <c r="BPV14" s="67"/>
      <c r="BPW14" s="67"/>
      <c r="BPX14" s="67"/>
      <c r="BPY14" s="67"/>
      <c r="BPZ14" s="67"/>
      <c r="BQA14" s="67"/>
      <c r="BQB14" s="67"/>
      <c r="BQC14" s="67"/>
      <c r="BQD14" s="67"/>
      <c r="BQE14" s="67"/>
      <c r="BQF14" s="67"/>
      <c r="BQG14" s="67"/>
      <c r="BQH14" s="67"/>
      <c r="BQI14" s="67"/>
      <c r="BQJ14" s="67"/>
      <c r="BQK14" s="67"/>
      <c r="BQL14" s="67"/>
      <c r="BQM14" s="67"/>
      <c r="BQN14" s="67"/>
      <c r="BQO14" s="67"/>
      <c r="BQP14" s="67"/>
      <c r="BQQ14" s="67"/>
      <c r="BQR14" s="67"/>
      <c r="BQS14" s="67"/>
      <c r="BQT14" s="67"/>
      <c r="BQU14" s="67"/>
      <c r="BQV14" s="67"/>
      <c r="BQW14" s="67"/>
      <c r="BQX14" s="67"/>
      <c r="BQY14" s="67"/>
      <c r="BQZ14" s="67"/>
      <c r="BRA14" s="67"/>
      <c r="BRB14" s="67"/>
      <c r="BRC14" s="67"/>
      <c r="BRD14" s="67"/>
      <c r="BRE14" s="67"/>
      <c r="BRF14" s="67"/>
      <c r="BRG14" s="67"/>
      <c r="BRH14" s="67"/>
      <c r="BRI14" s="67"/>
      <c r="BRJ14" s="67"/>
      <c r="BRK14" s="67"/>
      <c r="BRL14" s="67"/>
      <c r="BRM14" s="67"/>
      <c r="BRN14" s="67"/>
      <c r="BRO14" s="67"/>
      <c r="BRP14" s="67"/>
      <c r="BRQ14" s="67"/>
      <c r="BRR14" s="67"/>
      <c r="BRS14" s="67"/>
      <c r="BRT14" s="67"/>
      <c r="BRU14" s="67"/>
      <c r="BRV14" s="67"/>
      <c r="BRW14" s="67"/>
      <c r="BRX14" s="67"/>
      <c r="BRY14" s="67"/>
      <c r="BRZ14" s="67"/>
      <c r="BSA14" s="67"/>
      <c r="BSB14" s="67"/>
      <c r="BSC14" s="67"/>
      <c r="BSD14" s="67"/>
      <c r="BSE14" s="67"/>
      <c r="BSF14" s="67"/>
      <c r="BSG14" s="67"/>
      <c r="BSH14" s="67"/>
      <c r="BSI14" s="67"/>
      <c r="BSJ14" s="67"/>
      <c r="BSK14" s="67"/>
      <c r="BSL14" s="67"/>
      <c r="BSM14" s="67"/>
      <c r="BSN14" s="67"/>
      <c r="BSO14" s="67"/>
      <c r="BSP14" s="67"/>
      <c r="BSQ14" s="67"/>
      <c r="BSR14" s="67"/>
      <c r="BSS14" s="67"/>
      <c r="BST14" s="67"/>
      <c r="BSU14" s="67"/>
      <c r="BSV14" s="67"/>
      <c r="BSW14" s="67"/>
      <c r="BSX14" s="67"/>
      <c r="BSY14" s="67"/>
      <c r="BSZ14" s="67"/>
      <c r="BTA14" s="67"/>
      <c r="BTB14" s="67"/>
      <c r="BTC14" s="67"/>
      <c r="BTD14" s="67"/>
      <c r="BTE14" s="67"/>
      <c r="BTF14" s="67"/>
      <c r="BTG14" s="67"/>
      <c r="BTH14" s="67"/>
      <c r="BTI14" s="67"/>
      <c r="BTJ14" s="67"/>
      <c r="BTK14" s="67"/>
      <c r="BTL14" s="67"/>
      <c r="BTM14" s="67"/>
      <c r="BTN14" s="67"/>
      <c r="BTO14" s="67"/>
      <c r="BTP14" s="67"/>
      <c r="BTQ14" s="67"/>
      <c r="BTR14" s="67"/>
      <c r="BTS14" s="67"/>
      <c r="BTT14" s="67"/>
      <c r="BTU14" s="67"/>
      <c r="BTV14" s="67"/>
      <c r="BTW14" s="67"/>
      <c r="BTX14" s="67"/>
      <c r="BTY14" s="67"/>
      <c r="BTZ14" s="67"/>
      <c r="BUA14" s="67"/>
      <c r="BUB14" s="67"/>
      <c r="BUC14" s="67"/>
      <c r="BUD14" s="67"/>
      <c r="BUE14" s="67"/>
      <c r="BUF14" s="67"/>
      <c r="BUG14" s="67"/>
      <c r="BUH14" s="67"/>
      <c r="BUI14" s="67"/>
      <c r="BUJ14" s="67"/>
      <c r="BUK14" s="67"/>
      <c r="BUL14" s="67"/>
      <c r="BUM14" s="67"/>
      <c r="BUN14" s="67"/>
      <c r="BUO14" s="67"/>
      <c r="BUP14" s="67"/>
      <c r="BUQ14" s="67"/>
      <c r="BUR14" s="67"/>
      <c r="BUS14" s="67"/>
      <c r="BUT14" s="67"/>
      <c r="BUU14" s="67"/>
      <c r="BUV14" s="67"/>
      <c r="BUW14" s="67"/>
      <c r="BUX14" s="67"/>
      <c r="BUY14" s="67"/>
      <c r="BUZ14" s="67"/>
      <c r="BVA14" s="67"/>
      <c r="BVB14" s="67"/>
      <c r="BVC14" s="67"/>
      <c r="BVD14" s="67"/>
      <c r="BVE14" s="67"/>
      <c r="BVF14" s="67"/>
      <c r="BVG14" s="67"/>
      <c r="BVH14" s="67"/>
      <c r="BVI14" s="67"/>
      <c r="BVJ14" s="67"/>
      <c r="BVK14" s="67"/>
      <c r="BVL14" s="67"/>
      <c r="BVM14" s="67"/>
      <c r="BVN14" s="67"/>
      <c r="BVO14" s="67"/>
      <c r="BVP14" s="67"/>
      <c r="BVQ14" s="67"/>
      <c r="BVR14" s="67"/>
      <c r="BVS14" s="67"/>
      <c r="BVT14" s="67"/>
      <c r="BVU14" s="67"/>
      <c r="BVV14" s="67"/>
      <c r="BVW14" s="67"/>
      <c r="BVX14" s="67"/>
      <c r="BVY14" s="67"/>
      <c r="BVZ14" s="67"/>
      <c r="BWA14" s="67"/>
      <c r="BWB14" s="67"/>
      <c r="BWC14" s="67"/>
      <c r="BWD14" s="67"/>
      <c r="BWE14" s="67"/>
      <c r="BWF14" s="67"/>
      <c r="BWG14" s="67"/>
      <c r="BWH14" s="67"/>
      <c r="BWI14" s="67"/>
      <c r="BWJ14" s="67"/>
      <c r="BWK14" s="67"/>
      <c r="BWL14" s="67"/>
      <c r="BWM14" s="67"/>
      <c r="BWN14" s="67"/>
      <c r="BWO14" s="67"/>
    </row>
    <row r="15" spans="1:1965" s="68" customFormat="1" ht="31.5" x14ac:dyDescent="0.25">
      <c r="A15" s="77">
        <v>43</v>
      </c>
      <c r="B15" s="86" t="s">
        <v>429</v>
      </c>
      <c r="C15" s="87" t="s">
        <v>430</v>
      </c>
      <c r="D15" s="79" t="s">
        <v>422</v>
      </c>
      <c r="E15" s="80">
        <v>0</v>
      </c>
      <c r="F15" s="80">
        <v>4500</v>
      </c>
      <c r="G15" s="80">
        <v>0</v>
      </c>
      <c r="H15" s="80">
        <v>0</v>
      </c>
      <c r="I15" s="80">
        <v>0</v>
      </c>
      <c r="J15" s="80">
        <v>0</v>
      </c>
      <c r="K15" s="80">
        <v>0</v>
      </c>
      <c r="L15" s="80">
        <v>0</v>
      </c>
      <c r="M15" s="80">
        <v>0</v>
      </c>
      <c r="N15" s="81">
        <v>0</v>
      </c>
      <c r="O15" s="82">
        <f t="shared" si="1"/>
        <v>4500</v>
      </c>
      <c r="P15" s="84"/>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c r="IU15" s="67"/>
      <c r="IV15" s="67"/>
      <c r="IW15" s="67"/>
      <c r="IX15" s="67"/>
      <c r="IY15" s="67"/>
      <c r="IZ15" s="67"/>
      <c r="JA15" s="67"/>
      <c r="JB15" s="67"/>
      <c r="JC15" s="67"/>
      <c r="JD15" s="67"/>
      <c r="JE15" s="67"/>
      <c r="JF15" s="67"/>
      <c r="JG15" s="67"/>
      <c r="JH15" s="67"/>
      <c r="JI15" s="67"/>
      <c r="JJ15" s="67"/>
      <c r="JK15" s="67"/>
      <c r="JL15" s="67"/>
      <c r="JM15" s="67"/>
      <c r="JN15" s="67"/>
      <c r="JO15" s="67"/>
      <c r="JP15" s="67"/>
      <c r="JQ15" s="67"/>
      <c r="JR15" s="67"/>
      <c r="JS15" s="67"/>
      <c r="JT15" s="67"/>
      <c r="JU15" s="67"/>
      <c r="JV15" s="67"/>
      <c r="JW15" s="67"/>
      <c r="JX15" s="67"/>
      <c r="JY15" s="67"/>
      <c r="JZ15" s="67"/>
      <c r="KA15" s="67"/>
      <c r="KB15" s="67"/>
      <c r="KC15" s="67"/>
      <c r="KD15" s="67"/>
      <c r="KE15" s="67"/>
      <c r="KF15" s="67"/>
      <c r="KG15" s="67"/>
      <c r="KH15" s="67"/>
      <c r="KI15" s="67"/>
      <c r="KJ15" s="67"/>
      <c r="KK15" s="67"/>
      <c r="KL15" s="67"/>
      <c r="KM15" s="67"/>
      <c r="KN15" s="67"/>
      <c r="KO15" s="67"/>
      <c r="KP15" s="67"/>
      <c r="KQ15" s="67"/>
      <c r="KR15" s="67"/>
      <c r="KS15" s="67"/>
      <c r="KT15" s="67"/>
      <c r="KU15" s="67"/>
      <c r="KV15" s="67"/>
      <c r="KW15" s="67"/>
      <c r="KX15" s="67"/>
      <c r="KY15" s="67"/>
      <c r="KZ15" s="67"/>
      <c r="LA15" s="67"/>
      <c r="LB15" s="67"/>
      <c r="LC15" s="67"/>
      <c r="LD15" s="67"/>
      <c r="LE15" s="67"/>
      <c r="LF15" s="67"/>
      <c r="LG15" s="67"/>
      <c r="LH15" s="67"/>
      <c r="LI15" s="67"/>
      <c r="LJ15" s="67"/>
      <c r="LK15" s="67"/>
      <c r="LL15" s="67"/>
      <c r="LM15" s="67"/>
      <c r="LN15" s="67"/>
      <c r="LO15" s="67"/>
      <c r="LP15" s="67"/>
      <c r="LQ15" s="67"/>
      <c r="LR15" s="67"/>
      <c r="LS15" s="67"/>
      <c r="LT15" s="67"/>
      <c r="LU15" s="67"/>
      <c r="LV15" s="67"/>
      <c r="LW15" s="67"/>
      <c r="LX15" s="67"/>
      <c r="LY15" s="67"/>
      <c r="LZ15" s="67"/>
      <c r="MA15" s="67"/>
      <c r="MB15" s="67"/>
      <c r="MC15" s="67"/>
      <c r="MD15" s="67"/>
      <c r="ME15" s="67"/>
      <c r="MF15" s="67"/>
      <c r="MG15" s="67"/>
      <c r="MH15" s="67"/>
      <c r="MI15" s="67"/>
      <c r="MJ15" s="67"/>
      <c r="MK15" s="67"/>
      <c r="ML15" s="67"/>
      <c r="MM15" s="67"/>
      <c r="MN15" s="67"/>
      <c r="MO15" s="67"/>
      <c r="MP15" s="67"/>
      <c r="MQ15" s="67"/>
      <c r="MR15" s="67"/>
      <c r="MS15" s="67"/>
      <c r="MT15" s="67"/>
      <c r="MU15" s="67"/>
      <c r="MV15" s="67"/>
      <c r="MW15" s="67"/>
      <c r="MX15" s="67"/>
      <c r="MY15" s="67"/>
      <c r="MZ15" s="67"/>
      <c r="NA15" s="67"/>
      <c r="NB15" s="67"/>
      <c r="NC15" s="67"/>
      <c r="ND15" s="67"/>
      <c r="NE15" s="67"/>
      <c r="NF15" s="67"/>
      <c r="NG15" s="67"/>
      <c r="NH15" s="67"/>
      <c r="NI15" s="67"/>
      <c r="NJ15" s="67"/>
      <c r="NK15" s="67"/>
      <c r="NL15" s="67"/>
      <c r="NM15" s="67"/>
      <c r="NN15" s="67"/>
      <c r="NO15" s="67"/>
      <c r="NP15" s="67"/>
      <c r="NQ15" s="67"/>
      <c r="NR15" s="67"/>
      <c r="NS15" s="67"/>
      <c r="NT15" s="67"/>
      <c r="NU15" s="67"/>
      <c r="NV15" s="67"/>
      <c r="NW15" s="67"/>
      <c r="NX15" s="67"/>
      <c r="NY15" s="67"/>
      <c r="NZ15" s="67"/>
      <c r="OA15" s="67"/>
      <c r="OB15" s="67"/>
      <c r="OC15" s="67"/>
      <c r="OD15" s="67"/>
      <c r="OE15" s="67"/>
      <c r="OF15" s="67"/>
      <c r="OG15" s="67"/>
      <c r="OH15" s="67"/>
      <c r="OI15" s="67"/>
      <c r="OJ15" s="67"/>
      <c r="OK15" s="67"/>
      <c r="OL15" s="67"/>
      <c r="OM15" s="67"/>
      <c r="ON15" s="67"/>
      <c r="OO15" s="67"/>
      <c r="OP15" s="67"/>
      <c r="OQ15" s="67"/>
      <c r="OR15" s="67"/>
      <c r="OS15" s="67"/>
      <c r="OT15" s="67"/>
      <c r="OU15" s="67"/>
      <c r="OV15" s="67"/>
      <c r="OW15" s="67"/>
      <c r="OX15" s="67"/>
      <c r="OY15" s="67"/>
      <c r="OZ15" s="67"/>
      <c r="PA15" s="67"/>
      <c r="PB15" s="67"/>
      <c r="PC15" s="67"/>
      <c r="PD15" s="67"/>
      <c r="PE15" s="67"/>
      <c r="PF15" s="67"/>
      <c r="PG15" s="67"/>
      <c r="PH15" s="67"/>
      <c r="PI15" s="67"/>
      <c r="PJ15" s="67"/>
      <c r="PK15" s="67"/>
      <c r="PL15" s="67"/>
      <c r="PM15" s="67"/>
      <c r="PN15" s="67"/>
      <c r="PO15" s="67"/>
      <c r="PP15" s="67"/>
      <c r="PQ15" s="67"/>
      <c r="PR15" s="67"/>
      <c r="PS15" s="67"/>
      <c r="PT15" s="67"/>
      <c r="PU15" s="67"/>
      <c r="PV15" s="67"/>
      <c r="PW15" s="67"/>
      <c r="PX15" s="67"/>
      <c r="PY15" s="67"/>
      <c r="PZ15" s="67"/>
      <c r="QA15" s="67"/>
      <c r="QB15" s="67"/>
      <c r="QC15" s="67"/>
      <c r="QD15" s="67"/>
      <c r="QE15" s="67"/>
      <c r="QF15" s="67"/>
      <c r="QG15" s="67"/>
      <c r="QH15" s="67"/>
      <c r="QI15" s="67"/>
      <c r="QJ15" s="67"/>
      <c r="QK15" s="67"/>
      <c r="QL15" s="67"/>
      <c r="QM15" s="67"/>
      <c r="QN15" s="67"/>
      <c r="QO15" s="67"/>
      <c r="QP15" s="67"/>
      <c r="QQ15" s="67"/>
      <c r="QR15" s="67"/>
      <c r="QS15" s="67"/>
      <c r="QT15" s="67"/>
      <c r="QU15" s="67"/>
      <c r="QV15" s="67"/>
      <c r="QW15" s="67"/>
      <c r="QX15" s="67"/>
      <c r="QY15" s="67"/>
      <c r="QZ15" s="67"/>
      <c r="RA15" s="67"/>
      <c r="RB15" s="67"/>
      <c r="RC15" s="67"/>
      <c r="RD15" s="67"/>
      <c r="RE15" s="67"/>
      <c r="RF15" s="67"/>
      <c r="RG15" s="67"/>
      <c r="RH15" s="67"/>
      <c r="RI15" s="67"/>
      <c r="RJ15" s="67"/>
      <c r="RK15" s="67"/>
      <c r="RL15" s="67"/>
      <c r="RM15" s="67"/>
      <c r="RN15" s="67"/>
      <c r="RO15" s="67"/>
      <c r="RP15" s="67"/>
      <c r="RQ15" s="67"/>
      <c r="RR15" s="67"/>
      <c r="RS15" s="67"/>
      <c r="RT15" s="67"/>
      <c r="RU15" s="67"/>
      <c r="RV15" s="67"/>
      <c r="RW15" s="67"/>
      <c r="RX15" s="67"/>
      <c r="RY15" s="67"/>
      <c r="RZ15" s="67"/>
      <c r="SA15" s="67"/>
      <c r="SB15" s="67"/>
      <c r="SC15" s="67"/>
      <c r="SD15" s="67"/>
      <c r="SE15" s="67"/>
      <c r="SF15" s="67"/>
      <c r="SG15" s="67"/>
      <c r="SH15" s="67"/>
      <c r="SI15" s="67"/>
      <c r="SJ15" s="67"/>
      <c r="SK15" s="67"/>
      <c r="SL15" s="67"/>
      <c r="SM15" s="67"/>
      <c r="SN15" s="67"/>
      <c r="SO15" s="67"/>
      <c r="SP15" s="67"/>
      <c r="SQ15" s="67"/>
      <c r="SR15" s="67"/>
      <c r="SS15" s="67"/>
      <c r="ST15" s="67"/>
      <c r="SU15" s="67"/>
      <c r="SV15" s="67"/>
      <c r="SW15" s="67"/>
      <c r="SX15" s="67"/>
      <c r="SY15" s="67"/>
      <c r="SZ15" s="67"/>
      <c r="TA15" s="67"/>
      <c r="TB15" s="67"/>
      <c r="TC15" s="67"/>
      <c r="TD15" s="67"/>
      <c r="TE15" s="67"/>
      <c r="TF15" s="67"/>
      <c r="TG15" s="67"/>
      <c r="TH15" s="67"/>
      <c r="TI15" s="67"/>
      <c r="TJ15" s="67"/>
      <c r="TK15" s="67"/>
      <c r="TL15" s="67"/>
      <c r="TM15" s="67"/>
      <c r="TN15" s="67"/>
      <c r="TO15" s="67"/>
      <c r="TP15" s="67"/>
      <c r="TQ15" s="67"/>
      <c r="TR15" s="67"/>
      <c r="TS15" s="67"/>
      <c r="TT15" s="67"/>
      <c r="TU15" s="67"/>
      <c r="TV15" s="67"/>
      <c r="TW15" s="67"/>
      <c r="TX15" s="67"/>
      <c r="TY15" s="67"/>
      <c r="TZ15" s="67"/>
      <c r="UA15" s="67"/>
      <c r="UB15" s="67"/>
      <c r="UC15" s="67"/>
      <c r="UD15" s="67"/>
      <c r="UE15" s="67"/>
      <c r="UF15" s="67"/>
      <c r="UG15" s="67"/>
      <c r="UH15" s="67"/>
      <c r="UI15" s="67"/>
      <c r="UJ15" s="67"/>
      <c r="UK15" s="67"/>
      <c r="UL15" s="67"/>
      <c r="UM15" s="67"/>
      <c r="UN15" s="67"/>
      <c r="UO15" s="67"/>
      <c r="UP15" s="67"/>
      <c r="UQ15" s="67"/>
      <c r="UR15" s="67"/>
      <c r="US15" s="67"/>
      <c r="UT15" s="67"/>
      <c r="UU15" s="67"/>
      <c r="UV15" s="67"/>
      <c r="UW15" s="67"/>
      <c r="UX15" s="67"/>
      <c r="UY15" s="67"/>
      <c r="UZ15" s="67"/>
      <c r="VA15" s="67"/>
      <c r="VB15" s="67"/>
      <c r="VC15" s="67"/>
      <c r="VD15" s="67"/>
      <c r="VE15" s="67"/>
      <c r="VF15" s="67"/>
      <c r="VG15" s="67"/>
      <c r="VH15" s="67"/>
      <c r="VI15" s="67"/>
      <c r="VJ15" s="67"/>
      <c r="VK15" s="67"/>
      <c r="VL15" s="67"/>
      <c r="VM15" s="67"/>
      <c r="VN15" s="67"/>
      <c r="VO15" s="67"/>
      <c r="VP15" s="67"/>
      <c r="VQ15" s="67"/>
      <c r="VR15" s="67"/>
      <c r="VS15" s="67"/>
      <c r="VT15" s="67"/>
      <c r="VU15" s="67"/>
      <c r="VV15" s="67"/>
      <c r="VW15" s="67"/>
      <c r="VX15" s="67"/>
      <c r="VY15" s="67"/>
      <c r="VZ15" s="67"/>
      <c r="WA15" s="67"/>
      <c r="WB15" s="67"/>
      <c r="WC15" s="67"/>
      <c r="WD15" s="67"/>
      <c r="WE15" s="67"/>
      <c r="WF15" s="67"/>
      <c r="WG15" s="67"/>
      <c r="WH15" s="67"/>
      <c r="WI15" s="67"/>
      <c r="WJ15" s="67"/>
      <c r="WK15" s="67"/>
      <c r="WL15" s="67"/>
      <c r="WM15" s="67"/>
      <c r="WN15" s="67"/>
      <c r="WO15" s="67"/>
      <c r="WP15" s="67"/>
      <c r="WQ15" s="67"/>
      <c r="WR15" s="67"/>
      <c r="WS15" s="67"/>
      <c r="WT15" s="67"/>
      <c r="WU15" s="67"/>
      <c r="WV15" s="67"/>
      <c r="WW15" s="67"/>
      <c r="WX15" s="67"/>
      <c r="WY15" s="67"/>
      <c r="WZ15" s="67"/>
      <c r="XA15" s="67"/>
      <c r="XB15" s="67"/>
      <c r="XC15" s="67"/>
      <c r="XD15" s="67"/>
      <c r="XE15" s="67"/>
      <c r="XF15" s="67"/>
      <c r="XG15" s="67"/>
      <c r="XH15" s="67"/>
      <c r="XI15" s="67"/>
      <c r="XJ15" s="67"/>
      <c r="XK15" s="67"/>
      <c r="XL15" s="67"/>
      <c r="XM15" s="67"/>
      <c r="XN15" s="67"/>
      <c r="XO15" s="67"/>
      <c r="XP15" s="67"/>
      <c r="XQ15" s="67"/>
      <c r="XR15" s="67"/>
      <c r="XS15" s="67"/>
      <c r="XT15" s="67"/>
      <c r="XU15" s="67"/>
      <c r="XV15" s="67"/>
      <c r="XW15" s="67"/>
      <c r="XX15" s="67"/>
      <c r="XY15" s="67"/>
      <c r="XZ15" s="67"/>
      <c r="YA15" s="67"/>
      <c r="YB15" s="67"/>
      <c r="YC15" s="67"/>
      <c r="YD15" s="67"/>
      <c r="YE15" s="67"/>
      <c r="YF15" s="67"/>
      <c r="YG15" s="67"/>
      <c r="YH15" s="67"/>
      <c r="YI15" s="67"/>
      <c r="YJ15" s="67"/>
      <c r="YK15" s="67"/>
      <c r="YL15" s="67"/>
      <c r="YM15" s="67"/>
      <c r="YN15" s="67"/>
      <c r="YO15" s="67"/>
      <c r="YP15" s="67"/>
      <c r="YQ15" s="67"/>
      <c r="YR15" s="67"/>
      <c r="YS15" s="67"/>
      <c r="YT15" s="67"/>
      <c r="YU15" s="67"/>
      <c r="YV15" s="67"/>
      <c r="YW15" s="67"/>
      <c r="YX15" s="67"/>
      <c r="YY15" s="67"/>
      <c r="YZ15" s="67"/>
      <c r="ZA15" s="67"/>
      <c r="ZB15" s="67"/>
      <c r="ZC15" s="67"/>
      <c r="ZD15" s="67"/>
      <c r="ZE15" s="67"/>
      <c r="ZF15" s="67"/>
      <c r="ZG15" s="67"/>
      <c r="ZH15" s="67"/>
      <c r="ZI15" s="67"/>
      <c r="ZJ15" s="67"/>
      <c r="ZK15" s="67"/>
      <c r="ZL15" s="67"/>
      <c r="ZM15" s="67"/>
      <c r="ZN15" s="67"/>
      <c r="ZO15" s="67"/>
      <c r="ZP15" s="67"/>
      <c r="ZQ15" s="67"/>
      <c r="ZR15" s="67"/>
      <c r="ZS15" s="67"/>
      <c r="ZT15" s="67"/>
      <c r="ZU15" s="67"/>
      <c r="ZV15" s="67"/>
      <c r="ZW15" s="67"/>
      <c r="ZX15" s="67"/>
      <c r="ZY15" s="67"/>
      <c r="ZZ15" s="67"/>
      <c r="AAA15" s="67"/>
      <c r="AAB15" s="67"/>
      <c r="AAC15" s="67"/>
      <c r="AAD15" s="67"/>
      <c r="AAE15" s="67"/>
      <c r="AAF15" s="67"/>
      <c r="AAG15" s="67"/>
      <c r="AAH15" s="67"/>
      <c r="AAI15" s="67"/>
      <c r="AAJ15" s="67"/>
      <c r="AAK15" s="67"/>
      <c r="AAL15" s="67"/>
      <c r="AAM15" s="67"/>
      <c r="AAN15" s="67"/>
      <c r="AAO15" s="67"/>
      <c r="AAP15" s="67"/>
      <c r="AAQ15" s="67"/>
      <c r="AAR15" s="67"/>
      <c r="AAS15" s="67"/>
      <c r="AAT15" s="67"/>
      <c r="AAU15" s="67"/>
      <c r="AAV15" s="67"/>
      <c r="AAW15" s="67"/>
      <c r="AAX15" s="67"/>
      <c r="AAY15" s="67"/>
      <c r="AAZ15" s="67"/>
      <c r="ABA15" s="67"/>
      <c r="ABB15" s="67"/>
      <c r="ABC15" s="67"/>
      <c r="ABD15" s="67"/>
      <c r="ABE15" s="67"/>
      <c r="ABF15" s="67"/>
      <c r="ABG15" s="67"/>
      <c r="ABH15" s="67"/>
      <c r="ABI15" s="67"/>
      <c r="ABJ15" s="67"/>
      <c r="ABK15" s="67"/>
      <c r="ABL15" s="67"/>
      <c r="ABM15" s="67"/>
      <c r="ABN15" s="67"/>
      <c r="ABO15" s="67"/>
      <c r="ABP15" s="67"/>
      <c r="ABQ15" s="67"/>
      <c r="ABR15" s="67"/>
      <c r="ABS15" s="67"/>
      <c r="ABT15" s="67"/>
      <c r="ABU15" s="67"/>
      <c r="ABV15" s="67"/>
      <c r="ABW15" s="67"/>
      <c r="ABX15" s="67"/>
      <c r="ABY15" s="67"/>
      <c r="ABZ15" s="67"/>
      <c r="ACA15" s="67"/>
      <c r="ACB15" s="67"/>
      <c r="ACC15" s="67"/>
      <c r="ACD15" s="67"/>
      <c r="ACE15" s="67"/>
      <c r="ACF15" s="67"/>
      <c r="ACG15" s="67"/>
      <c r="ACH15" s="67"/>
      <c r="ACI15" s="67"/>
      <c r="ACJ15" s="67"/>
      <c r="ACK15" s="67"/>
      <c r="ACL15" s="67"/>
      <c r="ACM15" s="67"/>
      <c r="ACN15" s="67"/>
      <c r="ACO15" s="67"/>
      <c r="ACP15" s="67"/>
      <c r="ACQ15" s="67"/>
      <c r="ACR15" s="67"/>
      <c r="ACS15" s="67"/>
      <c r="ACT15" s="67"/>
      <c r="ACU15" s="67"/>
      <c r="ACV15" s="67"/>
      <c r="ACW15" s="67"/>
      <c r="ACX15" s="67"/>
      <c r="ACY15" s="67"/>
      <c r="ACZ15" s="67"/>
      <c r="ADA15" s="67"/>
      <c r="ADB15" s="67"/>
      <c r="ADC15" s="67"/>
      <c r="ADD15" s="67"/>
      <c r="ADE15" s="67"/>
      <c r="ADF15" s="67"/>
      <c r="ADG15" s="67"/>
      <c r="ADH15" s="67"/>
      <c r="ADI15" s="67"/>
      <c r="ADJ15" s="67"/>
      <c r="ADK15" s="67"/>
      <c r="ADL15" s="67"/>
      <c r="ADM15" s="67"/>
      <c r="ADN15" s="67"/>
      <c r="ADO15" s="67"/>
      <c r="ADP15" s="67"/>
      <c r="ADQ15" s="67"/>
      <c r="ADR15" s="67"/>
      <c r="ADS15" s="67"/>
      <c r="ADT15" s="67"/>
      <c r="ADU15" s="67"/>
      <c r="ADV15" s="67"/>
      <c r="ADW15" s="67"/>
      <c r="ADX15" s="67"/>
      <c r="ADY15" s="67"/>
      <c r="ADZ15" s="67"/>
      <c r="AEA15" s="67"/>
      <c r="AEB15" s="67"/>
      <c r="AEC15" s="67"/>
      <c r="AED15" s="67"/>
      <c r="AEE15" s="67"/>
      <c r="AEF15" s="67"/>
      <c r="AEG15" s="67"/>
      <c r="AEH15" s="67"/>
      <c r="AEI15" s="67"/>
      <c r="AEJ15" s="67"/>
      <c r="AEK15" s="67"/>
      <c r="AEL15" s="67"/>
      <c r="AEM15" s="67"/>
      <c r="AEN15" s="67"/>
      <c r="AEO15" s="67"/>
      <c r="AEP15" s="67"/>
      <c r="AEQ15" s="67"/>
      <c r="AER15" s="67"/>
      <c r="AES15" s="67"/>
      <c r="AET15" s="67"/>
      <c r="AEU15" s="67"/>
      <c r="AEV15" s="67"/>
      <c r="AEW15" s="67"/>
      <c r="AEX15" s="67"/>
      <c r="AEY15" s="67"/>
      <c r="AEZ15" s="67"/>
      <c r="AFA15" s="67"/>
      <c r="AFB15" s="67"/>
      <c r="AFC15" s="67"/>
      <c r="AFD15" s="67"/>
      <c r="AFE15" s="67"/>
      <c r="AFF15" s="67"/>
      <c r="AFG15" s="67"/>
      <c r="AFH15" s="67"/>
      <c r="AFI15" s="67"/>
      <c r="AFJ15" s="67"/>
      <c r="AFK15" s="67"/>
      <c r="AFL15" s="67"/>
      <c r="AFM15" s="67"/>
      <c r="AFN15" s="67"/>
      <c r="AFO15" s="67"/>
      <c r="AFP15" s="67"/>
      <c r="AFQ15" s="67"/>
      <c r="AFR15" s="67"/>
      <c r="AFS15" s="67"/>
      <c r="AFT15" s="67"/>
      <c r="AFU15" s="67"/>
      <c r="AFV15" s="67"/>
      <c r="AFW15" s="67"/>
      <c r="AFX15" s="67"/>
      <c r="AFY15" s="67"/>
      <c r="AFZ15" s="67"/>
      <c r="AGA15" s="67"/>
      <c r="AGB15" s="67"/>
      <c r="AGC15" s="67"/>
      <c r="AGD15" s="67"/>
      <c r="AGE15" s="67"/>
      <c r="AGF15" s="67"/>
      <c r="AGG15" s="67"/>
      <c r="AGH15" s="67"/>
      <c r="AGI15" s="67"/>
      <c r="AGJ15" s="67"/>
      <c r="AGK15" s="67"/>
      <c r="AGL15" s="67"/>
      <c r="AGM15" s="67"/>
      <c r="AGN15" s="67"/>
      <c r="AGO15" s="67"/>
      <c r="AGP15" s="67"/>
      <c r="AGQ15" s="67"/>
      <c r="AGR15" s="67"/>
      <c r="AGS15" s="67"/>
      <c r="AGT15" s="67"/>
      <c r="AGU15" s="67"/>
      <c r="AGV15" s="67"/>
      <c r="AGW15" s="67"/>
      <c r="AGX15" s="67"/>
      <c r="AGY15" s="67"/>
      <c r="AGZ15" s="67"/>
      <c r="AHA15" s="67"/>
      <c r="AHB15" s="67"/>
      <c r="AHC15" s="67"/>
      <c r="AHD15" s="67"/>
      <c r="AHE15" s="67"/>
      <c r="AHF15" s="67"/>
      <c r="AHG15" s="67"/>
      <c r="AHH15" s="67"/>
      <c r="AHI15" s="67"/>
      <c r="AHJ15" s="67"/>
      <c r="AHK15" s="67"/>
      <c r="AHL15" s="67"/>
      <c r="AHM15" s="67"/>
      <c r="AHN15" s="67"/>
      <c r="AHO15" s="67"/>
      <c r="AHP15" s="67"/>
      <c r="AHQ15" s="67"/>
      <c r="AHR15" s="67"/>
      <c r="AHS15" s="67"/>
      <c r="AHT15" s="67"/>
      <c r="AHU15" s="67"/>
      <c r="AHV15" s="67"/>
      <c r="AHW15" s="67"/>
      <c r="AHX15" s="67"/>
      <c r="AHY15" s="67"/>
      <c r="AHZ15" s="67"/>
      <c r="AIA15" s="67"/>
      <c r="AIB15" s="67"/>
      <c r="AIC15" s="67"/>
      <c r="AID15" s="67"/>
      <c r="AIE15" s="67"/>
      <c r="AIF15" s="67"/>
      <c r="AIG15" s="67"/>
      <c r="AIH15" s="67"/>
      <c r="AII15" s="67"/>
      <c r="AIJ15" s="67"/>
      <c r="AIK15" s="67"/>
      <c r="AIL15" s="67"/>
      <c r="AIM15" s="67"/>
      <c r="AIN15" s="67"/>
      <c r="AIO15" s="67"/>
      <c r="AIP15" s="67"/>
      <c r="AIQ15" s="67"/>
      <c r="AIR15" s="67"/>
      <c r="AIS15" s="67"/>
      <c r="AIT15" s="67"/>
      <c r="AIU15" s="67"/>
      <c r="AIV15" s="67"/>
      <c r="AIW15" s="67"/>
      <c r="AIX15" s="67"/>
      <c r="AIY15" s="67"/>
      <c r="AIZ15" s="67"/>
      <c r="AJA15" s="67"/>
      <c r="AJB15" s="67"/>
      <c r="AJC15" s="67"/>
      <c r="AJD15" s="67"/>
      <c r="AJE15" s="67"/>
      <c r="AJF15" s="67"/>
      <c r="AJG15" s="67"/>
      <c r="AJH15" s="67"/>
      <c r="AJI15" s="67"/>
      <c r="AJJ15" s="67"/>
      <c r="AJK15" s="67"/>
      <c r="AJL15" s="67"/>
      <c r="AJM15" s="67"/>
      <c r="AJN15" s="67"/>
      <c r="AJO15" s="67"/>
      <c r="AJP15" s="67"/>
      <c r="AJQ15" s="67"/>
      <c r="AJR15" s="67"/>
      <c r="AJS15" s="67"/>
      <c r="AJT15" s="67"/>
      <c r="AJU15" s="67"/>
      <c r="AJV15" s="67"/>
      <c r="AJW15" s="67"/>
      <c r="AJX15" s="67"/>
      <c r="AJY15" s="67"/>
      <c r="AJZ15" s="67"/>
      <c r="AKA15" s="67"/>
      <c r="AKB15" s="67"/>
      <c r="AKC15" s="67"/>
      <c r="AKD15" s="67"/>
      <c r="AKE15" s="67"/>
      <c r="AKF15" s="67"/>
      <c r="AKG15" s="67"/>
      <c r="AKH15" s="67"/>
      <c r="AKI15" s="67"/>
      <c r="AKJ15" s="67"/>
      <c r="AKK15" s="67"/>
      <c r="AKL15" s="67"/>
      <c r="AKM15" s="67"/>
      <c r="AKN15" s="67"/>
      <c r="AKO15" s="67"/>
      <c r="AKP15" s="67"/>
      <c r="AKQ15" s="67"/>
      <c r="AKR15" s="67"/>
      <c r="AKS15" s="67"/>
      <c r="AKT15" s="67"/>
      <c r="AKU15" s="67"/>
      <c r="AKV15" s="67"/>
      <c r="AKW15" s="67"/>
      <c r="AKX15" s="67"/>
      <c r="AKY15" s="67"/>
      <c r="AKZ15" s="67"/>
      <c r="ALA15" s="67"/>
      <c r="ALB15" s="67"/>
      <c r="ALC15" s="67"/>
      <c r="ALD15" s="67"/>
      <c r="ALE15" s="67"/>
      <c r="ALF15" s="67"/>
      <c r="ALG15" s="67"/>
      <c r="ALH15" s="67"/>
      <c r="ALI15" s="67"/>
      <c r="ALJ15" s="67"/>
      <c r="ALK15" s="67"/>
      <c r="ALL15" s="67"/>
      <c r="ALM15" s="67"/>
      <c r="ALN15" s="67"/>
      <c r="ALO15" s="67"/>
      <c r="ALP15" s="67"/>
      <c r="ALQ15" s="67"/>
      <c r="ALR15" s="67"/>
      <c r="ALS15" s="67"/>
      <c r="ALT15" s="67"/>
      <c r="ALU15" s="67"/>
      <c r="ALV15" s="67"/>
      <c r="ALW15" s="67"/>
      <c r="ALX15" s="67"/>
      <c r="ALY15" s="67"/>
      <c r="ALZ15" s="67"/>
      <c r="AMA15" s="67"/>
      <c r="AMB15" s="67"/>
      <c r="AMC15" s="67"/>
      <c r="AMD15" s="67"/>
      <c r="AME15" s="67"/>
      <c r="AMF15" s="67"/>
      <c r="AMG15" s="67"/>
      <c r="AMH15" s="67"/>
      <c r="AMI15" s="67"/>
      <c r="AMJ15" s="67"/>
      <c r="AMK15" s="67"/>
      <c r="AML15" s="67"/>
      <c r="AMM15" s="67"/>
      <c r="AMN15" s="67"/>
      <c r="AMO15" s="67"/>
      <c r="AMP15" s="67"/>
      <c r="AMQ15" s="67"/>
      <c r="AMR15" s="67"/>
      <c r="AMS15" s="67"/>
      <c r="AMT15" s="67"/>
      <c r="AMU15" s="67"/>
      <c r="AMV15" s="67"/>
      <c r="AMW15" s="67"/>
      <c r="AMX15" s="67"/>
      <c r="AMY15" s="67"/>
      <c r="AMZ15" s="67"/>
      <c r="ANA15" s="67"/>
      <c r="ANB15" s="67"/>
      <c r="ANC15" s="67"/>
      <c r="AND15" s="67"/>
      <c r="ANE15" s="67"/>
      <c r="ANF15" s="67"/>
      <c r="ANG15" s="67"/>
      <c r="ANH15" s="67"/>
      <c r="ANI15" s="67"/>
      <c r="ANJ15" s="67"/>
      <c r="ANK15" s="67"/>
      <c r="ANL15" s="67"/>
      <c r="ANM15" s="67"/>
      <c r="ANN15" s="67"/>
      <c r="ANO15" s="67"/>
      <c r="ANP15" s="67"/>
      <c r="ANQ15" s="67"/>
      <c r="ANR15" s="67"/>
      <c r="ANS15" s="67"/>
      <c r="ANT15" s="67"/>
      <c r="ANU15" s="67"/>
      <c r="ANV15" s="67"/>
      <c r="ANW15" s="67"/>
      <c r="ANX15" s="67"/>
      <c r="ANY15" s="67"/>
      <c r="ANZ15" s="67"/>
      <c r="AOA15" s="67"/>
      <c r="AOB15" s="67"/>
      <c r="AOC15" s="67"/>
      <c r="AOD15" s="67"/>
      <c r="AOE15" s="67"/>
      <c r="AOF15" s="67"/>
      <c r="AOG15" s="67"/>
      <c r="AOH15" s="67"/>
      <c r="AOI15" s="67"/>
      <c r="AOJ15" s="67"/>
      <c r="AOK15" s="67"/>
      <c r="AOL15" s="67"/>
      <c r="AOM15" s="67"/>
      <c r="AON15" s="67"/>
      <c r="AOO15" s="67"/>
      <c r="AOP15" s="67"/>
      <c r="AOQ15" s="67"/>
      <c r="AOR15" s="67"/>
      <c r="AOS15" s="67"/>
      <c r="AOT15" s="67"/>
      <c r="AOU15" s="67"/>
      <c r="AOV15" s="67"/>
      <c r="AOW15" s="67"/>
      <c r="AOX15" s="67"/>
      <c r="AOY15" s="67"/>
      <c r="AOZ15" s="67"/>
      <c r="APA15" s="67"/>
      <c r="APB15" s="67"/>
      <c r="APC15" s="67"/>
      <c r="APD15" s="67"/>
      <c r="APE15" s="67"/>
      <c r="APF15" s="67"/>
      <c r="APG15" s="67"/>
      <c r="APH15" s="67"/>
      <c r="API15" s="67"/>
      <c r="APJ15" s="67"/>
      <c r="APK15" s="67"/>
      <c r="APL15" s="67"/>
      <c r="APM15" s="67"/>
      <c r="APN15" s="67"/>
      <c r="APO15" s="67"/>
      <c r="APP15" s="67"/>
      <c r="APQ15" s="67"/>
      <c r="APR15" s="67"/>
      <c r="APS15" s="67"/>
      <c r="APT15" s="67"/>
      <c r="APU15" s="67"/>
      <c r="APV15" s="67"/>
      <c r="APW15" s="67"/>
      <c r="APX15" s="67"/>
      <c r="APY15" s="67"/>
      <c r="APZ15" s="67"/>
      <c r="AQA15" s="67"/>
      <c r="AQB15" s="67"/>
      <c r="AQC15" s="67"/>
      <c r="AQD15" s="67"/>
      <c r="AQE15" s="67"/>
      <c r="AQF15" s="67"/>
      <c r="AQG15" s="67"/>
      <c r="AQH15" s="67"/>
      <c r="AQI15" s="67"/>
      <c r="AQJ15" s="67"/>
      <c r="AQK15" s="67"/>
      <c r="AQL15" s="67"/>
      <c r="AQM15" s="67"/>
      <c r="AQN15" s="67"/>
      <c r="AQO15" s="67"/>
      <c r="AQP15" s="67"/>
      <c r="AQQ15" s="67"/>
      <c r="AQR15" s="67"/>
      <c r="AQS15" s="67"/>
      <c r="AQT15" s="67"/>
      <c r="AQU15" s="67"/>
      <c r="AQV15" s="67"/>
      <c r="AQW15" s="67"/>
      <c r="AQX15" s="67"/>
      <c r="AQY15" s="67"/>
      <c r="AQZ15" s="67"/>
      <c r="ARA15" s="67"/>
      <c r="ARB15" s="67"/>
      <c r="ARC15" s="67"/>
      <c r="ARD15" s="67"/>
      <c r="ARE15" s="67"/>
      <c r="ARF15" s="67"/>
      <c r="ARG15" s="67"/>
      <c r="ARH15" s="67"/>
      <c r="ARI15" s="67"/>
      <c r="ARJ15" s="67"/>
      <c r="ARK15" s="67"/>
      <c r="ARL15" s="67"/>
      <c r="ARM15" s="67"/>
      <c r="ARN15" s="67"/>
      <c r="ARO15" s="67"/>
      <c r="ARP15" s="67"/>
      <c r="ARQ15" s="67"/>
      <c r="ARR15" s="67"/>
      <c r="ARS15" s="67"/>
      <c r="ART15" s="67"/>
      <c r="ARU15" s="67"/>
      <c r="ARV15" s="67"/>
      <c r="ARW15" s="67"/>
      <c r="ARX15" s="67"/>
      <c r="ARY15" s="67"/>
      <c r="ARZ15" s="67"/>
      <c r="ASA15" s="67"/>
      <c r="ASB15" s="67"/>
      <c r="ASC15" s="67"/>
      <c r="ASD15" s="67"/>
      <c r="ASE15" s="67"/>
      <c r="ASF15" s="67"/>
      <c r="ASG15" s="67"/>
      <c r="ASH15" s="67"/>
      <c r="ASI15" s="67"/>
      <c r="ASJ15" s="67"/>
      <c r="ASK15" s="67"/>
      <c r="ASL15" s="67"/>
      <c r="ASM15" s="67"/>
      <c r="ASN15" s="67"/>
      <c r="ASO15" s="67"/>
      <c r="ASP15" s="67"/>
      <c r="ASQ15" s="67"/>
      <c r="ASR15" s="67"/>
      <c r="ASS15" s="67"/>
      <c r="AST15" s="67"/>
      <c r="ASU15" s="67"/>
      <c r="ASV15" s="67"/>
      <c r="ASW15" s="67"/>
      <c r="ASX15" s="67"/>
      <c r="ASY15" s="67"/>
      <c r="ASZ15" s="67"/>
      <c r="ATA15" s="67"/>
      <c r="ATB15" s="67"/>
      <c r="ATC15" s="67"/>
      <c r="ATD15" s="67"/>
      <c r="ATE15" s="67"/>
      <c r="ATF15" s="67"/>
      <c r="ATG15" s="67"/>
      <c r="ATH15" s="67"/>
      <c r="ATI15" s="67"/>
      <c r="ATJ15" s="67"/>
      <c r="ATK15" s="67"/>
      <c r="ATL15" s="67"/>
      <c r="ATM15" s="67"/>
      <c r="ATN15" s="67"/>
      <c r="ATO15" s="67"/>
      <c r="ATP15" s="67"/>
      <c r="ATQ15" s="67"/>
      <c r="ATR15" s="67"/>
      <c r="ATS15" s="67"/>
      <c r="ATT15" s="67"/>
      <c r="ATU15" s="67"/>
      <c r="ATV15" s="67"/>
      <c r="ATW15" s="67"/>
      <c r="ATX15" s="67"/>
      <c r="ATY15" s="67"/>
      <c r="ATZ15" s="67"/>
      <c r="AUA15" s="67"/>
      <c r="AUB15" s="67"/>
      <c r="AUC15" s="67"/>
      <c r="AUD15" s="67"/>
      <c r="AUE15" s="67"/>
      <c r="AUF15" s="67"/>
      <c r="AUG15" s="67"/>
      <c r="AUH15" s="67"/>
      <c r="AUI15" s="67"/>
      <c r="AUJ15" s="67"/>
      <c r="AUK15" s="67"/>
      <c r="AUL15" s="67"/>
      <c r="AUM15" s="67"/>
      <c r="AUN15" s="67"/>
      <c r="AUO15" s="67"/>
      <c r="AUP15" s="67"/>
      <c r="AUQ15" s="67"/>
      <c r="AUR15" s="67"/>
      <c r="AUS15" s="67"/>
      <c r="AUT15" s="67"/>
      <c r="AUU15" s="67"/>
      <c r="AUV15" s="67"/>
      <c r="AUW15" s="67"/>
      <c r="AUX15" s="67"/>
      <c r="AUY15" s="67"/>
      <c r="AUZ15" s="67"/>
      <c r="AVA15" s="67"/>
      <c r="AVB15" s="67"/>
      <c r="AVC15" s="67"/>
      <c r="AVD15" s="67"/>
      <c r="AVE15" s="67"/>
      <c r="AVF15" s="67"/>
      <c r="AVG15" s="67"/>
      <c r="AVH15" s="67"/>
      <c r="AVI15" s="67"/>
      <c r="AVJ15" s="67"/>
      <c r="AVK15" s="67"/>
      <c r="AVL15" s="67"/>
      <c r="AVM15" s="67"/>
      <c r="AVN15" s="67"/>
      <c r="AVO15" s="67"/>
      <c r="AVP15" s="67"/>
      <c r="AVQ15" s="67"/>
      <c r="AVR15" s="67"/>
      <c r="AVS15" s="67"/>
      <c r="AVT15" s="67"/>
      <c r="AVU15" s="67"/>
      <c r="AVV15" s="67"/>
      <c r="AVW15" s="67"/>
      <c r="AVX15" s="67"/>
      <c r="AVY15" s="67"/>
      <c r="AVZ15" s="67"/>
      <c r="AWA15" s="67"/>
      <c r="AWB15" s="67"/>
      <c r="AWC15" s="67"/>
      <c r="AWD15" s="67"/>
      <c r="AWE15" s="67"/>
      <c r="AWF15" s="67"/>
      <c r="AWG15" s="67"/>
      <c r="AWH15" s="67"/>
      <c r="AWI15" s="67"/>
      <c r="AWJ15" s="67"/>
      <c r="AWK15" s="67"/>
      <c r="AWL15" s="67"/>
      <c r="AWM15" s="67"/>
      <c r="AWN15" s="67"/>
      <c r="AWO15" s="67"/>
      <c r="AWP15" s="67"/>
      <c r="AWQ15" s="67"/>
      <c r="AWR15" s="67"/>
      <c r="AWS15" s="67"/>
      <c r="AWT15" s="67"/>
      <c r="AWU15" s="67"/>
      <c r="AWV15" s="67"/>
      <c r="AWW15" s="67"/>
      <c r="AWX15" s="67"/>
      <c r="AWY15" s="67"/>
      <c r="AWZ15" s="67"/>
      <c r="AXA15" s="67"/>
      <c r="AXB15" s="67"/>
      <c r="AXC15" s="67"/>
      <c r="AXD15" s="67"/>
      <c r="AXE15" s="67"/>
      <c r="AXF15" s="67"/>
      <c r="AXG15" s="67"/>
      <c r="AXH15" s="67"/>
      <c r="AXI15" s="67"/>
      <c r="AXJ15" s="67"/>
      <c r="AXK15" s="67"/>
      <c r="AXL15" s="67"/>
      <c r="AXM15" s="67"/>
      <c r="AXN15" s="67"/>
      <c r="AXO15" s="67"/>
      <c r="AXP15" s="67"/>
      <c r="AXQ15" s="67"/>
      <c r="AXR15" s="67"/>
      <c r="AXS15" s="67"/>
      <c r="AXT15" s="67"/>
      <c r="AXU15" s="67"/>
      <c r="AXV15" s="67"/>
      <c r="AXW15" s="67"/>
      <c r="AXX15" s="67"/>
      <c r="AXY15" s="67"/>
      <c r="AXZ15" s="67"/>
      <c r="AYA15" s="67"/>
      <c r="AYB15" s="67"/>
      <c r="AYC15" s="67"/>
      <c r="AYD15" s="67"/>
      <c r="AYE15" s="67"/>
      <c r="AYF15" s="67"/>
      <c r="AYG15" s="67"/>
      <c r="AYH15" s="67"/>
      <c r="AYI15" s="67"/>
      <c r="AYJ15" s="67"/>
      <c r="AYK15" s="67"/>
      <c r="AYL15" s="67"/>
      <c r="AYM15" s="67"/>
      <c r="AYN15" s="67"/>
      <c r="AYO15" s="67"/>
      <c r="AYP15" s="67"/>
      <c r="AYQ15" s="67"/>
      <c r="AYR15" s="67"/>
      <c r="AYS15" s="67"/>
      <c r="AYT15" s="67"/>
      <c r="AYU15" s="67"/>
      <c r="AYV15" s="67"/>
      <c r="AYW15" s="67"/>
      <c r="AYX15" s="67"/>
      <c r="AYY15" s="67"/>
      <c r="AYZ15" s="67"/>
      <c r="AZA15" s="67"/>
      <c r="AZB15" s="67"/>
      <c r="AZC15" s="67"/>
      <c r="AZD15" s="67"/>
      <c r="AZE15" s="67"/>
      <c r="AZF15" s="67"/>
      <c r="AZG15" s="67"/>
      <c r="AZH15" s="67"/>
      <c r="AZI15" s="67"/>
      <c r="AZJ15" s="67"/>
      <c r="AZK15" s="67"/>
      <c r="AZL15" s="67"/>
      <c r="AZM15" s="67"/>
      <c r="AZN15" s="67"/>
      <c r="AZO15" s="67"/>
      <c r="AZP15" s="67"/>
      <c r="AZQ15" s="67"/>
      <c r="AZR15" s="67"/>
      <c r="AZS15" s="67"/>
      <c r="AZT15" s="67"/>
      <c r="AZU15" s="67"/>
      <c r="AZV15" s="67"/>
      <c r="AZW15" s="67"/>
      <c r="AZX15" s="67"/>
      <c r="AZY15" s="67"/>
      <c r="AZZ15" s="67"/>
      <c r="BAA15" s="67"/>
      <c r="BAB15" s="67"/>
      <c r="BAC15" s="67"/>
      <c r="BAD15" s="67"/>
      <c r="BAE15" s="67"/>
      <c r="BAF15" s="67"/>
      <c r="BAG15" s="67"/>
      <c r="BAH15" s="67"/>
      <c r="BAI15" s="67"/>
      <c r="BAJ15" s="67"/>
      <c r="BAK15" s="67"/>
      <c r="BAL15" s="67"/>
      <c r="BAM15" s="67"/>
      <c r="BAN15" s="67"/>
      <c r="BAO15" s="67"/>
      <c r="BAP15" s="67"/>
      <c r="BAQ15" s="67"/>
      <c r="BAR15" s="67"/>
      <c r="BAS15" s="67"/>
      <c r="BAT15" s="67"/>
      <c r="BAU15" s="67"/>
      <c r="BAV15" s="67"/>
      <c r="BAW15" s="67"/>
      <c r="BAX15" s="67"/>
      <c r="BAY15" s="67"/>
      <c r="BAZ15" s="67"/>
      <c r="BBA15" s="67"/>
      <c r="BBB15" s="67"/>
      <c r="BBC15" s="67"/>
      <c r="BBD15" s="67"/>
      <c r="BBE15" s="67"/>
      <c r="BBF15" s="67"/>
      <c r="BBG15" s="67"/>
      <c r="BBH15" s="67"/>
      <c r="BBI15" s="67"/>
      <c r="BBJ15" s="67"/>
      <c r="BBK15" s="67"/>
      <c r="BBL15" s="67"/>
      <c r="BBM15" s="67"/>
      <c r="BBN15" s="67"/>
      <c r="BBO15" s="67"/>
      <c r="BBP15" s="67"/>
      <c r="BBQ15" s="67"/>
      <c r="BBR15" s="67"/>
      <c r="BBS15" s="67"/>
      <c r="BBT15" s="67"/>
      <c r="BBU15" s="67"/>
      <c r="BBV15" s="67"/>
      <c r="BBW15" s="67"/>
      <c r="BBX15" s="67"/>
      <c r="BBY15" s="67"/>
      <c r="BBZ15" s="67"/>
      <c r="BCA15" s="67"/>
      <c r="BCB15" s="67"/>
      <c r="BCC15" s="67"/>
      <c r="BCD15" s="67"/>
      <c r="BCE15" s="67"/>
      <c r="BCF15" s="67"/>
      <c r="BCG15" s="67"/>
      <c r="BCH15" s="67"/>
      <c r="BCI15" s="67"/>
      <c r="BCJ15" s="67"/>
      <c r="BCK15" s="67"/>
      <c r="BCL15" s="67"/>
      <c r="BCM15" s="67"/>
      <c r="BCN15" s="67"/>
      <c r="BCO15" s="67"/>
      <c r="BCP15" s="67"/>
      <c r="BCQ15" s="67"/>
      <c r="BCR15" s="67"/>
      <c r="BCS15" s="67"/>
      <c r="BCT15" s="67"/>
      <c r="BCU15" s="67"/>
      <c r="BCV15" s="67"/>
      <c r="BCW15" s="67"/>
      <c r="BCX15" s="67"/>
      <c r="BCY15" s="67"/>
      <c r="BCZ15" s="67"/>
      <c r="BDA15" s="67"/>
      <c r="BDB15" s="67"/>
      <c r="BDC15" s="67"/>
      <c r="BDD15" s="67"/>
      <c r="BDE15" s="67"/>
      <c r="BDF15" s="67"/>
      <c r="BDG15" s="67"/>
      <c r="BDH15" s="67"/>
      <c r="BDI15" s="67"/>
      <c r="BDJ15" s="67"/>
      <c r="BDK15" s="67"/>
      <c r="BDL15" s="67"/>
      <c r="BDM15" s="67"/>
      <c r="BDN15" s="67"/>
      <c r="BDO15" s="67"/>
      <c r="BDP15" s="67"/>
      <c r="BDQ15" s="67"/>
      <c r="BDR15" s="67"/>
      <c r="BDS15" s="67"/>
      <c r="BDT15" s="67"/>
      <c r="BDU15" s="67"/>
      <c r="BDV15" s="67"/>
      <c r="BDW15" s="67"/>
      <c r="BDX15" s="67"/>
      <c r="BDY15" s="67"/>
      <c r="BDZ15" s="67"/>
      <c r="BEA15" s="67"/>
      <c r="BEB15" s="67"/>
      <c r="BEC15" s="67"/>
      <c r="BED15" s="67"/>
      <c r="BEE15" s="67"/>
      <c r="BEF15" s="67"/>
      <c r="BEG15" s="67"/>
      <c r="BEH15" s="67"/>
      <c r="BEI15" s="67"/>
      <c r="BEJ15" s="67"/>
      <c r="BEK15" s="67"/>
      <c r="BEL15" s="67"/>
      <c r="BEM15" s="67"/>
      <c r="BEN15" s="67"/>
      <c r="BEO15" s="67"/>
      <c r="BEP15" s="67"/>
      <c r="BEQ15" s="67"/>
      <c r="BER15" s="67"/>
      <c r="BES15" s="67"/>
      <c r="BET15" s="67"/>
      <c r="BEU15" s="67"/>
      <c r="BEV15" s="67"/>
      <c r="BEW15" s="67"/>
      <c r="BEX15" s="67"/>
      <c r="BEY15" s="67"/>
      <c r="BEZ15" s="67"/>
      <c r="BFA15" s="67"/>
      <c r="BFB15" s="67"/>
      <c r="BFC15" s="67"/>
      <c r="BFD15" s="67"/>
      <c r="BFE15" s="67"/>
      <c r="BFF15" s="67"/>
      <c r="BFG15" s="67"/>
      <c r="BFH15" s="67"/>
      <c r="BFI15" s="67"/>
      <c r="BFJ15" s="67"/>
      <c r="BFK15" s="67"/>
      <c r="BFL15" s="67"/>
      <c r="BFM15" s="67"/>
      <c r="BFN15" s="67"/>
      <c r="BFO15" s="67"/>
      <c r="BFP15" s="67"/>
      <c r="BFQ15" s="67"/>
      <c r="BFR15" s="67"/>
      <c r="BFS15" s="67"/>
      <c r="BFT15" s="67"/>
      <c r="BFU15" s="67"/>
      <c r="BFV15" s="67"/>
      <c r="BFW15" s="67"/>
      <c r="BFX15" s="67"/>
      <c r="BFY15" s="67"/>
      <c r="BFZ15" s="67"/>
      <c r="BGA15" s="67"/>
      <c r="BGB15" s="67"/>
      <c r="BGC15" s="67"/>
      <c r="BGD15" s="67"/>
      <c r="BGE15" s="67"/>
      <c r="BGF15" s="67"/>
      <c r="BGG15" s="67"/>
      <c r="BGH15" s="67"/>
      <c r="BGI15" s="67"/>
      <c r="BGJ15" s="67"/>
      <c r="BGK15" s="67"/>
      <c r="BGL15" s="67"/>
      <c r="BGM15" s="67"/>
      <c r="BGN15" s="67"/>
      <c r="BGO15" s="67"/>
      <c r="BGP15" s="67"/>
      <c r="BGQ15" s="67"/>
      <c r="BGR15" s="67"/>
      <c r="BGS15" s="67"/>
      <c r="BGT15" s="67"/>
      <c r="BGU15" s="67"/>
      <c r="BGV15" s="67"/>
      <c r="BGW15" s="67"/>
      <c r="BGX15" s="67"/>
      <c r="BGY15" s="67"/>
      <c r="BGZ15" s="67"/>
      <c r="BHA15" s="67"/>
      <c r="BHB15" s="67"/>
      <c r="BHC15" s="67"/>
      <c r="BHD15" s="67"/>
      <c r="BHE15" s="67"/>
      <c r="BHF15" s="67"/>
      <c r="BHG15" s="67"/>
      <c r="BHH15" s="67"/>
      <c r="BHI15" s="67"/>
      <c r="BHJ15" s="67"/>
      <c r="BHK15" s="67"/>
      <c r="BHL15" s="67"/>
      <c r="BHM15" s="67"/>
      <c r="BHN15" s="67"/>
      <c r="BHO15" s="67"/>
      <c r="BHP15" s="67"/>
      <c r="BHQ15" s="67"/>
      <c r="BHR15" s="67"/>
      <c r="BHS15" s="67"/>
      <c r="BHT15" s="67"/>
      <c r="BHU15" s="67"/>
      <c r="BHV15" s="67"/>
      <c r="BHW15" s="67"/>
      <c r="BHX15" s="67"/>
      <c r="BHY15" s="67"/>
      <c r="BHZ15" s="67"/>
      <c r="BIA15" s="67"/>
      <c r="BIB15" s="67"/>
      <c r="BIC15" s="67"/>
      <c r="BID15" s="67"/>
      <c r="BIE15" s="67"/>
      <c r="BIF15" s="67"/>
      <c r="BIG15" s="67"/>
      <c r="BIH15" s="67"/>
      <c r="BII15" s="67"/>
      <c r="BIJ15" s="67"/>
      <c r="BIK15" s="67"/>
      <c r="BIL15" s="67"/>
      <c r="BIM15" s="67"/>
      <c r="BIN15" s="67"/>
      <c r="BIO15" s="67"/>
      <c r="BIP15" s="67"/>
      <c r="BIQ15" s="67"/>
      <c r="BIR15" s="67"/>
      <c r="BIS15" s="67"/>
      <c r="BIT15" s="67"/>
      <c r="BIU15" s="67"/>
      <c r="BIV15" s="67"/>
      <c r="BIW15" s="67"/>
      <c r="BIX15" s="67"/>
      <c r="BIY15" s="67"/>
      <c r="BIZ15" s="67"/>
      <c r="BJA15" s="67"/>
      <c r="BJB15" s="67"/>
      <c r="BJC15" s="67"/>
      <c r="BJD15" s="67"/>
      <c r="BJE15" s="67"/>
      <c r="BJF15" s="67"/>
      <c r="BJG15" s="67"/>
      <c r="BJH15" s="67"/>
      <c r="BJI15" s="67"/>
      <c r="BJJ15" s="67"/>
      <c r="BJK15" s="67"/>
      <c r="BJL15" s="67"/>
      <c r="BJM15" s="67"/>
      <c r="BJN15" s="67"/>
      <c r="BJO15" s="67"/>
      <c r="BJP15" s="67"/>
      <c r="BJQ15" s="67"/>
      <c r="BJR15" s="67"/>
      <c r="BJS15" s="67"/>
      <c r="BJT15" s="67"/>
      <c r="BJU15" s="67"/>
      <c r="BJV15" s="67"/>
      <c r="BJW15" s="67"/>
      <c r="BJX15" s="67"/>
      <c r="BJY15" s="67"/>
      <c r="BJZ15" s="67"/>
      <c r="BKA15" s="67"/>
      <c r="BKB15" s="67"/>
      <c r="BKC15" s="67"/>
      <c r="BKD15" s="67"/>
      <c r="BKE15" s="67"/>
      <c r="BKF15" s="67"/>
      <c r="BKG15" s="67"/>
      <c r="BKH15" s="67"/>
      <c r="BKI15" s="67"/>
      <c r="BKJ15" s="67"/>
      <c r="BKK15" s="67"/>
      <c r="BKL15" s="67"/>
      <c r="BKM15" s="67"/>
      <c r="BKN15" s="67"/>
      <c r="BKO15" s="67"/>
      <c r="BKP15" s="67"/>
      <c r="BKQ15" s="67"/>
      <c r="BKR15" s="67"/>
      <c r="BKS15" s="67"/>
      <c r="BKT15" s="67"/>
      <c r="BKU15" s="67"/>
      <c r="BKV15" s="67"/>
      <c r="BKW15" s="67"/>
      <c r="BKX15" s="67"/>
      <c r="BKY15" s="67"/>
      <c r="BKZ15" s="67"/>
      <c r="BLA15" s="67"/>
      <c r="BLB15" s="67"/>
      <c r="BLC15" s="67"/>
      <c r="BLD15" s="67"/>
      <c r="BLE15" s="67"/>
      <c r="BLF15" s="67"/>
      <c r="BLG15" s="67"/>
      <c r="BLH15" s="67"/>
      <c r="BLI15" s="67"/>
      <c r="BLJ15" s="67"/>
      <c r="BLK15" s="67"/>
      <c r="BLL15" s="67"/>
      <c r="BLM15" s="67"/>
      <c r="BLN15" s="67"/>
      <c r="BLO15" s="67"/>
      <c r="BLP15" s="67"/>
      <c r="BLQ15" s="67"/>
      <c r="BLR15" s="67"/>
      <c r="BLS15" s="67"/>
      <c r="BLT15" s="67"/>
      <c r="BLU15" s="67"/>
      <c r="BLV15" s="67"/>
      <c r="BLW15" s="67"/>
      <c r="BLX15" s="67"/>
      <c r="BLY15" s="67"/>
      <c r="BLZ15" s="67"/>
      <c r="BMA15" s="67"/>
      <c r="BMB15" s="67"/>
      <c r="BMC15" s="67"/>
      <c r="BMD15" s="67"/>
      <c r="BME15" s="67"/>
      <c r="BMF15" s="67"/>
      <c r="BMG15" s="67"/>
      <c r="BMH15" s="67"/>
      <c r="BMI15" s="67"/>
      <c r="BMJ15" s="67"/>
      <c r="BMK15" s="67"/>
      <c r="BML15" s="67"/>
      <c r="BMM15" s="67"/>
      <c r="BMN15" s="67"/>
      <c r="BMO15" s="67"/>
      <c r="BMP15" s="67"/>
      <c r="BMQ15" s="67"/>
      <c r="BMR15" s="67"/>
      <c r="BMS15" s="67"/>
      <c r="BMT15" s="67"/>
      <c r="BMU15" s="67"/>
      <c r="BMV15" s="67"/>
      <c r="BMW15" s="67"/>
      <c r="BMX15" s="67"/>
      <c r="BMY15" s="67"/>
      <c r="BMZ15" s="67"/>
      <c r="BNA15" s="67"/>
      <c r="BNB15" s="67"/>
      <c r="BNC15" s="67"/>
      <c r="BND15" s="67"/>
      <c r="BNE15" s="67"/>
      <c r="BNF15" s="67"/>
      <c r="BNG15" s="67"/>
      <c r="BNH15" s="67"/>
      <c r="BNI15" s="67"/>
      <c r="BNJ15" s="67"/>
      <c r="BNK15" s="67"/>
      <c r="BNL15" s="67"/>
      <c r="BNM15" s="67"/>
      <c r="BNN15" s="67"/>
      <c r="BNO15" s="67"/>
      <c r="BNP15" s="67"/>
      <c r="BNQ15" s="67"/>
      <c r="BNR15" s="67"/>
      <c r="BNS15" s="67"/>
      <c r="BNT15" s="67"/>
      <c r="BNU15" s="67"/>
      <c r="BNV15" s="67"/>
      <c r="BNW15" s="67"/>
      <c r="BNX15" s="67"/>
      <c r="BNY15" s="67"/>
      <c r="BNZ15" s="67"/>
      <c r="BOA15" s="67"/>
      <c r="BOB15" s="67"/>
      <c r="BOC15" s="67"/>
      <c r="BOD15" s="67"/>
      <c r="BOE15" s="67"/>
      <c r="BOF15" s="67"/>
      <c r="BOG15" s="67"/>
      <c r="BOH15" s="67"/>
      <c r="BOI15" s="67"/>
      <c r="BOJ15" s="67"/>
      <c r="BOK15" s="67"/>
      <c r="BOL15" s="67"/>
      <c r="BOM15" s="67"/>
      <c r="BON15" s="67"/>
      <c r="BOO15" s="67"/>
      <c r="BOP15" s="67"/>
      <c r="BOQ15" s="67"/>
      <c r="BOR15" s="67"/>
      <c r="BOS15" s="67"/>
      <c r="BOT15" s="67"/>
      <c r="BOU15" s="67"/>
      <c r="BOV15" s="67"/>
      <c r="BOW15" s="67"/>
      <c r="BOX15" s="67"/>
      <c r="BOY15" s="67"/>
      <c r="BOZ15" s="67"/>
      <c r="BPA15" s="67"/>
      <c r="BPB15" s="67"/>
      <c r="BPC15" s="67"/>
      <c r="BPD15" s="67"/>
      <c r="BPE15" s="67"/>
      <c r="BPF15" s="67"/>
      <c r="BPG15" s="67"/>
      <c r="BPH15" s="67"/>
      <c r="BPI15" s="67"/>
      <c r="BPJ15" s="67"/>
      <c r="BPK15" s="67"/>
      <c r="BPL15" s="67"/>
      <c r="BPM15" s="67"/>
      <c r="BPN15" s="67"/>
      <c r="BPO15" s="67"/>
      <c r="BPP15" s="67"/>
      <c r="BPQ15" s="67"/>
      <c r="BPR15" s="67"/>
      <c r="BPS15" s="67"/>
      <c r="BPT15" s="67"/>
      <c r="BPU15" s="67"/>
      <c r="BPV15" s="67"/>
      <c r="BPW15" s="67"/>
      <c r="BPX15" s="67"/>
      <c r="BPY15" s="67"/>
      <c r="BPZ15" s="67"/>
      <c r="BQA15" s="67"/>
      <c r="BQB15" s="67"/>
      <c r="BQC15" s="67"/>
      <c r="BQD15" s="67"/>
      <c r="BQE15" s="67"/>
      <c r="BQF15" s="67"/>
      <c r="BQG15" s="67"/>
      <c r="BQH15" s="67"/>
      <c r="BQI15" s="67"/>
      <c r="BQJ15" s="67"/>
      <c r="BQK15" s="67"/>
      <c r="BQL15" s="67"/>
      <c r="BQM15" s="67"/>
      <c r="BQN15" s="67"/>
      <c r="BQO15" s="67"/>
      <c r="BQP15" s="67"/>
      <c r="BQQ15" s="67"/>
      <c r="BQR15" s="67"/>
      <c r="BQS15" s="67"/>
      <c r="BQT15" s="67"/>
      <c r="BQU15" s="67"/>
      <c r="BQV15" s="67"/>
      <c r="BQW15" s="67"/>
      <c r="BQX15" s="67"/>
      <c r="BQY15" s="67"/>
      <c r="BQZ15" s="67"/>
      <c r="BRA15" s="67"/>
      <c r="BRB15" s="67"/>
      <c r="BRC15" s="67"/>
      <c r="BRD15" s="67"/>
      <c r="BRE15" s="67"/>
      <c r="BRF15" s="67"/>
      <c r="BRG15" s="67"/>
      <c r="BRH15" s="67"/>
      <c r="BRI15" s="67"/>
      <c r="BRJ15" s="67"/>
      <c r="BRK15" s="67"/>
      <c r="BRL15" s="67"/>
      <c r="BRM15" s="67"/>
      <c r="BRN15" s="67"/>
      <c r="BRO15" s="67"/>
      <c r="BRP15" s="67"/>
      <c r="BRQ15" s="67"/>
      <c r="BRR15" s="67"/>
      <c r="BRS15" s="67"/>
      <c r="BRT15" s="67"/>
      <c r="BRU15" s="67"/>
      <c r="BRV15" s="67"/>
      <c r="BRW15" s="67"/>
      <c r="BRX15" s="67"/>
      <c r="BRY15" s="67"/>
      <c r="BRZ15" s="67"/>
      <c r="BSA15" s="67"/>
      <c r="BSB15" s="67"/>
      <c r="BSC15" s="67"/>
      <c r="BSD15" s="67"/>
      <c r="BSE15" s="67"/>
      <c r="BSF15" s="67"/>
      <c r="BSG15" s="67"/>
      <c r="BSH15" s="67"/>
      <c r="BSI15" s="67"/>
      <c r="BSJ15" s="67"/>
      <c r="BSK15" s="67"/>
      <c r="BSL15" s="67"/>
      <c r="BSM15" s="67"/>
      <c r="BSN15" s="67"/>
      <c r="BSO15" s="67"/>
      <c r="BSP15" s="67"/>
      <c r="BSQ15" s="67"/>
      <c r="BSR15" s="67"/>
      <c r="BSS15" s="67"/>
      <c r="BST15" s="67"/>
      <c r="BSU15" s="67"/>
      <c r="BSV15" s="67"/>
      <c r="BSW15" s="67"/>
      <c r="BSX15" s="67"/>
      <c r="BSY15" s="67"/>
      <c r="BSZ15" s="67"/>
      <c r="BTA15" s="67"/>
      <c r="BTB15" s="67"/>
      <c r="BTC15" s="67"/>
      <c r="BTD15" s="67"/>
      <c r="BTE15" s="67"/>
      <c r="BTF15" s="67"/>
      <c r="BTG15" s="67"/>
      <c r="BTH15" s="67"/>
      <c r="BTI15" s="67"/>
      <c r="BTJ15" s="67"/>
      <c r="BTK15" s="67"/>
      <c r="BTL15" s="67"/>
      <c r="BTM15" s="67"/>
      <c r="BTN15" s="67"/>
      <c r="BTO15" s="67"/>
      <c r="BTP15" s="67"/>
      <c r="BTQ15" s="67"/>
      <c r="BTR15" s="67"/>
      <c r="BTS15" s="67"/>
      <c r="BTT15" s="67"/>
      <c r="BTU15" s="67"/>
      <c r="BTV15" s="67"/>
      <c r="BTW15" s="67"/>
      <c r="BTX15" s="67"/>
      <c r="BTY15" s="67"/>
      <c r="BTZ15" s="67"/>
      <c r="BUA15" s="67"/>
      <c r="BUB15" s="67"/>
      <c r="BUC15" s="67"/>
      <c r="BUD15" s="67"/>
      <c r="BUE15" s="67"/>
      <c r="BUF15" s="67"/>
      <c r="BUG15" s="67"/>
      <c r="BUH15" s="67"/>
      <c r="BUI15" s="67"/>
      <c r="BUJ15" s="67"/>
      <c r="BUK15" s="67"/>
      <c r="BUL15" s="67"/>
      <c r="BUM15" s="67"/>
      <c r="BUN15" s="67"/>
      <c r="BUO15" s="67"/>
      <c r="BUP15" s="67"/>
      <c r="BUQ15" s="67"/>
      <c r="BUR15" s="67"/>
      <c r="BUS15" s="67"/>
      <c r="BUT15" s="67"/>
      <c r="BUU15" s="67"/>
      <c r="BUV15" s="67"/>
      <c r="BUW15" s="67"/>
      <c r="BUX15" s="67"/>
      <c r="BUY15" s="67"/>
      <c r="BUZ15" s="67"/>
      <c r="BVA15" s="67"/>
      <c r="BVB15" s="67"/>
      <c r="BVC15" s="67"/>
      <c r="BVD15" s="67"/>
      <c r="BVE15" s="67"/>
      <c r="BVF15" s="67"/>
      <c r="BVG15" s="67"/>
      <c r="BVH15" s="67"/>
      <c r="BVI15" s="67"/>
      <c r="BVJ15" s="67"/>
      <c r="BVK15" s="67"/>
      <c r="BVL15" s="67"/>
      <c r="BVM15" s="67"/>
      <c r="BVN15" s="67"/>
      <c r="BVO15" s="67"/>
      <c r="BVP15" s="67"/>
      <c r="BVQ15" s="67"/>
      <c r="BVR15" s="67"/>
      <c r="BVS15" s="67"/>
      <c r="BVT15" s="67"/>
      <c r="BVU15" s="67"/>
      <c r="BVV15" s="67"/>
      <c r="BVW15" s="67"/>
      <c r="BVX15" s="67"/>
      <c r="BVY15" s="67"/>
      <c r="BVZ15" s="67"/>
      <c r="BWA15" s="67"/>
      <c r="BWB15" s="67"/>
      <c r="BWC15" s="67"/>
      <c r="BWD15" s="67"/>
      <c r="BWE15" s="67"/>
      <c r="BWF15" s="67"/>
      <c r="BWG15" s="67"/>
      <c r="BWH15" s="67"/>
      <c r="BWI15" s="67"/>
      <c r="BWJ15" s="67"/>
      <c r="BWK15" s="67"/>
      <c r="BWL15" s="67"/>
      <c r="BWM15" s="67"/>
      <c r="BWN15" s="67"/>
      <c r="BWO15" s="67"/>
    </row>
    <row r="16" spans="1:1965" s="68" customFormat="1" ht="31.5" x14ac:dyDescent="0.25">
      <c r="A16" s="88">
        <v>44</v>
      </c>
      <c r="B16" s="86" t="s">
        <v>431</v>
      </c>
      <c r="C16" s="87" t="s">
        <v>432</v>
      </c>
      <c r="D16" s="79" t="s">
        <v>422</v>
      </c>
      <c r="E16" s="80">
        <v>0</v>
      </c>
      <c r="F16" s="80">
        <v>2000</v>
      </c>
      <c r="G16" s="80">
        <v>0</v>
      </c>
      <c r="H16" s="80">
        <v>0</v>
      </c>
      <c r="I16" s="80">
        <v>0</v>
      </c>
      <c r="J16" s="80">
        <v>0</v>
      </c>
      <c r="K16" s="80">
        <v>0</v>
      </c>
      <c r="L16" s="80">
        <v>0</v>
      </c>
      <c r="M16" s="80">
        <v>0</v>
      </c>
      <c r="N16" s="81">
        <v>0</v>
      </c>
      <c r="O16" s="82">
        <f t="shared" si="1"/>
        <v>2000</v>
      </c>
      <c r="P16" s="84"/>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c r="IU16" s="67"/>
      <c r="IV16" s="67"/>
      <c r="IW16" s="67"/>
      <c r="IX16" s="67"/>
      <c r="IY16" s="67"/>
      <c r="IZ16" s="67"/>
      <c r="JA16" s="67"/>
      <c r="JB16" s="67"/>
      <c r="JC16" s="67"/>
      <c r="JD16" s="67"/>
      <c r="JE16" s="67"/>
      <c r="JF16" s="67"/>
      <c r="JG16" s="67"/>
      <c r="JH16" s="67"/>
      <c r="JI16" s="67"/>
      <c r="JJ16" s="67"/>
      <c r="JK16" s="67"/>
      <c r="JL16" s="67"/>
      <c r="JM16" s="67"/>
      <c r="JN16" s="67"/>
      <c r="JO16" s="67"/>
      <c r="JP16" s="67"/>
      <c r="JQ16" s="67"/>
      <c r="JR16" s="67"/>
      <c r="JS16" s="67"/>
      <c r="JT16" s="67"/>
      <c r="JU16" s="67"/>
      <c r="JV16" s="67"/>
      <c r="JW16" s="67"/>
      <c r="JX16" s="67"/>
      <c r="JY16" s="67"/>
      <c r="JZ16" s="67"/>
      <c r="KA16" s="67"/>
      <c r="KB16" s="67"/>
      <c r="KC16" s="67"/>
      <c r="KD16" s="67"/>
      <c r="KE16" s="67"/>
      <c r="KF16" s="67"/>
      <c r="KG16" s="67"/>
      <c r="KH16" s="67"/>
      <c r="KI16" s="67"/>
      <c r="KJ16" s="67"/>
      <c r="KK16" s="67"/>
      <c r="KL16" s="67"/>
      <c r="KM16" s="67"/>
      <c r="KN16" s="67"/>
      <c r="KO16" s="67"/>
      <c r="KP16" s="67"/>
      <c r="KQ16" s="67"/>
      <c r="KR16" s="67"/>
      <c r="KS16" s="67"/>
      <c r="KT16" s="67"/>
      <c r="KU16" s="67"/>
      <c r="KV16" s="67"/>
      <c r="KW16" s="67"/>
      <c r="KX16" s="67"/>
      <c r="KY16" s="67"/>
      <c r="KZ16" s="67"/>
      <c r="LA16" s="67"/>
      <c r="LB16" s="67"/>
      <c r="LC16" s="67"/>
      <c r="LD16" s="67"/>
      <c r="LE16" s="67"/>
      <c r="LF16" s="67"/>
      <c r="LG16" s="67"/>
      <c r="LH16" s="67"/>
      <c r="LI16" s="67"/>
      <c r="LJ16" s="67"/>
      <c r="LK16" s="67"/>
      <c r="LL16" s="67"/>
      <c r="LM16" s="67"/>
      <c r="LN16" s="67"/>
      <c r="LO16" s="67"/>
      <c r="LP16" s="67"/>
      <c r="LQ16" s="67"/>
      <c r="LR16" s="67"/>
      <c r="LS16" s="67"/>
      <c r="LT16" s="67"/>
      <c r="LU16" s="67"/>
      <c r="LV16" s="67"/>
      <c r="LW16" s="67"/>
      <c r="LX16" s="67"/>
      <c r="LY16" s="67"/>
      <c r="LZ16" s="67"/>
      <c r="MA16" s="67"/>
      <c r="MB16" s="67"/>
      <c r="MC16" s="67"/>
      <c r="MD16" s="67"/>
      <c r="ME16" s="67"/>
      <c r="MF16" s="67"/>
      <c r="MG16" s="67"/>
      <c r="MH16" s="67"/>
      <c r="MI16" s="67"/>
      <c r="MJ16" s="67"/>
      <c r="MK16" s="67"/>
      <c r="ML16" s="67"/>
      <c r="MM16" s="67"/>
      <c r="MN16" s="67"/>
      <c r="MO16" s="67"/>
      <c r="MP16" s="67"/>
      <c r="MQ16" s="67"/>
      <c r="MR16" s="67"/>
      <c r="MS16" s="67"/>
      <c r="MT16" s="67"/>
      <c r="MU16" s="67"/>
      <c r="MV16" s="67"/>
      <c r="MW16" s="67"/>
      <c r="MX16" s="67"/>
      <c r="MY16" s="67"/>
      <c r="MZ16" s="67"/>
      <c r="NA16" s="67"/>
      <c r="NB16" s="67"/>
      <c r="NC16" s="67"/>
      <c r="ND16" s="67"/>
      <c r="NE16" s="67"/>
      <c r="NF16" s="67"/>
      <c r="NG16" s="67"/>
      <c r="NH16" s="67"/>
      <c r="NI16" s="67"/>
      <c r="NJ16" s="67"/>
      <c r="NK16" s="67"/>
      <c r="NL16" s="67"/>
      <c r="NM16" s="67"/>
      <c r="NN16" s="67"/>
      <c r="NO16" s="67"/>
      <c r="NP16" s="67"/>
      <c r="NQ16" s="67"/>
      <c r="NR16" s="67"/>
      <c r="NS16" s="67"/>
      <c r="NT16" s="67"/>
      <c r="NU16" s="67"/>
      <c r="NV16" s="67"/>
      <c r="NW16" s="67"/>
      <c r="NX16" s="67"/>
      <c r="NY16" s="67"/>
      <c r="NZ16" s="67"/>
      <c r="OA16" s="67"/>
      <c r="OB16" s="67"/>
      <c r="OC16" s="67"/>
      <c r="OD16" s="67"/>
      <c r="OE16" s="67"/>
      <c r="OF16" s="67"/>
      <c r="OG16" s="67"/>
      <c r="OH16" s="67"/>
      <c r="OI16" s="67"/>
      <c r="OJ16" s="67"/>
      <c r="OK16" s="67"/>
      <c r="OL16" s="67"/>
      <c r="OM16" s="67"/>
      <c r="ON16" s="67"/>
      <c r="OO16" s="67"/>
      <c r="OP16" s="67"/>
      <c r="OQ16" s="67"/>
      <c r="OR16" s="67"/>
      <c r="OS16" s="67"/>
      <c r="OT16" s="67"/>
      <c r="OU16" s="67"/>
      <c r="OV16" s="67"/>
      <c r="OW16" s="67"/>
      <c r="OX16" s="67"/>
      <c r="OY16" s="67"/>
      <c r="OZ16" s="67"/>
      <c r="PA16" s="67"/>
      <c r="PB16" s="67"/>
      <c r="PC16" s="67"/>
      <c r="PD16" s="67"/>
      <c r="PE16" s="67"/>
      <c r="PF16" s="67"/>
      <c r="PG16" s="67"/>
      <c r="PH16" s="67"/>
      <c r="PI16" s="67"/>
      <c r="PJ16" s="67"/>
      <c r="PK16" s="67"/>
      <c r="PL16" s="67"/>
      <c r="PM16" s="67"/>
      <c r="PN16" s="67"/>
      <c r="PO16" s="67"/>
      <c r="PP16" s="67"/>
      <c r="PQ16" s="67"/>
      <c r="PR16" s="67"/>
      <c r="PS16" s="67"/>
      <c r="PT16" s="67"/>
      <c r="PU16" s="67"/>
      <c r="PV16" s="67"/>
      <c r="PW16" s="67"/>
      <c r="PX16" s="67"/>
      <c r="PY16" s="67"/>
      <c r="PZ16" s="67"/>
      <c r="QA16" s="67"/>
      <c r="QB16" s="67"/>
      <c r="QC16" s="67"/>
      <c r="QD16" s="67"/>
      <c r="QE16" s="67"/>
      <c r="QF16" s="67"/>
      <c r="QG16" s="67"/>
      <c r="QH16" s="67"/>
      <c r="QI16" s="67"/>
      <c r="QJ16" s="67"/>
      <c r="QK16" s="67"/>
      <c r="QL16" s="67"/>
      <c r="QM16" s="67"/>
      <c r="QN16" s="67"/>
      <c r="QO16" s="67"/>
      <c r="QP16" s="67"/>
      <c r="QQ16" s="67"/>
      <c r="QR16" s="67"/>
      <c r="QS16" s="67"/>
      <c r="QT16" s="67"/>
      <c r="QU16" s="67"/>
      <c r="QV16" s="67"/>
      <c r="QW16" s="67"/>
      <c r="QX16" s="67"/>
      <c r="QY16" s="67"/>
      <c r="QZ16" s="67"/>
      <c r="RA16" s="67"/>
      <c r="RB16" s="67"/>
      <c r="RC16" s="67"/>
      <c r="RD16" s="67"/>
      <c r="RE16" s="67"/>
      <c r="RF16" s="67"/>
      <c r="RG16" s="67"/>
      <c r="RH16" s="67"/>
      <c r="RI16" s="67"/>
      <c r="RJ16" s="67"/>
      <c r="RK16" s="67"/>
      <c r="RL16" s="67"/>
      <c r="RM16" s="67"/>
      <c r="RN16" s="67"/>
      <c r="RO16" s="67"/>
      <c r="RP16" s="67"/>
      <c r="RQ16" s="67"/>
      <c r="RR16" s="67"/>
      <c r="RS16" s="67"/>
      <c r="RT16" s="67"/>
      <c r="RU16" s="67"/>
      <c r="RV16" s="67"/>
      <c r="RW16" s="67"/>
      <c r="RX16" s="67"/>
      <c r="RY16" s="67"/>
      <c r="RZ16" s="67"/>
      <c r="SA16" s="67"/>
      <c r="SB16" s="67"/>
      <c r="SC16" s="67"/>
      <c r="SD16" s="67"/>
      <c r="SE16" s="67"/>
      <c r="SF16" s="67"/>
      <c r="SG16" s="67"/>
      <c r="SH16" s="67"/>
      <c r="SI16" s="67"/>
      <c r="SJ16" s="67"/>
      <c r="SK16" s="67"/>
      <c r="SL16" s="67"/>
      <c r="SM16" s="67"/>
      <c r="SN16" s="67"/>
      <c r="SO16" s="67"/>
      <c r="SP16" s="67"/>
      <c r="SQ16" s="67"/>
      <c r="SR16" s="67"/>
      <c r="SS16" s="67"/>
      <c r="ST16" s="67"/>
      <c r="SU16" s="67"/>
      <c r="SV16" s="67"/>
      <c r="SW16" s="67"/>
      <c r="SX16" s="67"/>
      <c r="SY16" s="67"/>
      <c r="SZ16" s="67"/>
      <c r="TA16" s="67"/>
      <c r="TB16" s="67"/>
      <c r="TC16" s="67"/>
      <c r="TD16" s="67"/>
      <c r="TE16" s="67"/>
      <c r="TF16" s="67"/>
      <c r="TG16" s="67"/>
      <c r="TH16" s="67"/>
      <c r="TI16" s="67"/>
      <c r="TJ16" s="67"/>
      <c r="TK16" s="67"/>
      <c r="TL16" s="67"/>
      <c r="TM16" s="67"/>
      <c r="TN16" s="67"/>
      <c r="TO16" s="67"/>
      <c r="TP16" s="67"/>
      <c r="TQ16" s="67"/>
      <c r="TR16" s="67"/>
      <c r="TS16" s="67"/>
      <c r="TT16" s="67"/>
      <c r="TU16" s="67"/>
      <c r="TV16" s="67"/>
      <c r="TW16" s="67"/>
      <c r="TX16" s="67"/>
      <c r="TY16" s="67"/>
      <c r="TZ16" s="67"/>
      <c r="UA16" s="67"/>
      <c r="UB16" s="67"/>
      <c r="UC16" s="67"/>
      <c r="UD16" s="67"/>
      <c r="UE16" s="67"/>
      <c r="UF16" s="67"/>
      <c r="UG16" s="67"/>
      <c r="UH16" s="67"/>
      <c r="UI16" s="67"/>
      <c r="UJ16" s="67"/>
      <c r="UK16" s="67"/>
      <c r="UL16" s="67"/>
      <c r="UM16" s="67"/>
      <c r="UN16" s="67"/>
      <c r="UO16" s="67"/>
      <c r="UP16" s="67"/>
      <c r="UQ16" s="67"/>
      <c r="UR16" s="67"/>
      <c r="US16" s="67"/>
      <c r="UT16" s="67"/>
      <c r="UU16" s="67"/>
      <c r="UV16" s="67"/>
      <c r="UW16" s="67"/>
      <c r="UX16" s="67"/>
      <c r="UY16" s="67"/>
      <c r="UZ16" s="67"/>
      <c r="VA16" s="67"/>
      <c r="VB16" s="67"/>
      <c r="VC16" s="67"/>
      <c r="VD16" s="67"/>
      <c r="VE16" s="67"/>
      <c r="VF16" s="67"/>
      <c r="VG16" s="67"/>
      <c r="VH16" s="67"/>
      <c r="VI16" s="67"/>
      <c r="VJ16" s="67"/>
      <c r="VK16" s="67"/>
      <c r="VL16" s="67"/>
      <c r="VM16" s="67"/>
      <c r="VN16" s="67"/>
      <c r="VO16" s="67"/>
      <c r="VP16" s="67"/>
      <c r="VQ16" s="67"/>
      <c r="VR16" s="67"/>
      <c r="VS16" s="67"/>
      <c r="VT16" s="67"/>
      <c r="VU16" s="67"/>
      <c r="VV16" s="67"/>
      <c r="VW16" s="67"/>
      <c r="VX16" s="67"/>
      <c r="VY16" s="67"/>
      <c r="VZ16" s="67"/>
      <c r="WA16" s="67"/>
      <c r="WB16" s="67"/>
      <c r="WC16" s="67"/>
      <c r="WD16" s="67"/>
      <c r="WE16" s="67"/>
      <c r="WF16" s="67"/>
      <c r="WG16" s="67"/>
      <c r="WH16" s="67"/>
      <c r="WI16" s="67"/>
      <c r="WJ16" s="67"/>
      <c r="WK16" s="67"/>
      <c r="WL16" s="67"/>
      <c r="WM16" s="67"/>
      <c r="WN16" s="67"/>
      <c r="WO16" s="67"/>
      <c r="WP16" s="67"/>
      <c r="WQ16" s="67"/>
      <c r="WR16" s="67"/>
      <c r="WS16" s="67"/>
      <c r="WT16" s="67"/>
      <c r="WU16" s="67"/>
      <c r="WV16" s="67"/>
      <c r="WW16" s="67"/>
      <c r="WX16" s="67"/>
      <c r="WY16" s="67"/>
      <c r="WZ16" s="67"/>
      <c r="XA16" s="67"/>
      <c r="XB16" s="67"/>
      <c r="XC16" s="67"/>
      <c r="XD16" s="67"/>
      <c r="XE16" s="67"/>
      <c r="XF16" s="67"/>
      <c r="XG16" s="67"/>
      <c r="XH16" s="67"/>
      <c r="XI16" s="67"/>
      <c r="XJ16" s="67"/>
      <c r="XK16" s="67"/>
      <c r="XL16" s="67"/>
      <c r="XM16" s="67"/>
      <c r="XN16" s="67"/>
      <c r="XO16" s="67"/>
      <c r="XP16" s="67"/>
      <c r="XQ16" s="67"/>
      <c r="XR16" s="67"/>
      <c r="XS16" s="67"/>
      <c r="XT16" s="67"/>
      <c r="XU16" s="67"/>
      <c r="XV16" s="67"/>
      <c r="XW16" s="67"/>
      <c r="XX16" s="67"/>
      <c r="XY16" s="67"/>
      <c r="XZ16" s="67"/>
      <c r="YA16" s="67"/>
      <c r="YB16" s="67"/>
      <c r="YC16" s="67"/>
      <c r="YD16" s="67"/>
      <c r="YE16" s="67"/>
      <c r="YF16" s="67"/>
      <c r="YG16" s="67"/>
      <c r="YH16" s="67"/>
      <c r="YI16" s="67"/>
      <c r="YJ16" s="67"/>
      <c r="YK16" s="67"/>
      <c r="YL16" s="67"/>
      <c r="YM16" s="67"/>
      <c r="YN16" s="67"/>
      <c r="YO16" s="67"/>
      <c r="YP16" s="67"/>
      <c r="YQ16" s="67"/>
      <c r="YR16" s="67"/>
      <c r="YS16" s="67"/>
      <c r="YT16" s="67"/>
      <c r="YU16" s="67"/>
      <c r="YV16" s="67"/>
      <c r="YW16" s="67"/>
      <c r="YX16" s="67"/>
      <c r="YY16" s="67"/>
      <c r="YZ16" s="67"/>
      <c r="ZA16" s="67"/>
      <c r="ZB16" s="67"/>
      <c r="ZC16" s="67"/>
      <c r="ZD16" s="67"/>
      <c r="ZE16" s="67"/>
      <c r="ZF16" s="67"/>
      <c r="ZG16" s="67"/>
      <c r="ZH16" s="67"/>
      <c r="ZI16" s="67"/>
      <c r="ZJ16" s="67"/>
      <c r="ZK16" s="67"/>
      <c r="ZL16" s="67"/>
      <c r="ZM16" s="67"/>
      <c r="ZN16" s="67"/>
      <c r="ZO16" s="67"/>
      <c r="ZP16" s="67"/>
      <c r="ZQ16" s="67"/>
      <c r="ZR16" s="67"/>
      <c r="ZS16" s="67"/>
      <c r="ZT16" s="67"/>
      <c r="ZU16" s="67"/>
      <c r="ZV16" s="67"/>
      <c r="ZW16" s="67"/>
      <c r="ZX16" s="67"/>
      <c r="ZY16" s="67"/>
      <c r="ZZ16" s="67"/>
      <c r="AAA16" s="67"/>
      <c r="AAB16" s="67"/>
      <c r="AAC16" s="67"/>
      <c r="AAD16" s="67"/>
      <c r="AAE16" s="67"/>
      <c r="AAF16" s="67"/>
      <c r="AAG16" s="67"/>
      <c r="AAH16" s="67"/>
      <c r="AAI16" s="67"/>
      <c r="AAJ16" s="67"/>
      <c r="AAK16" s="67"/>
      <c r="AAL16" s="67"/>
      <c r="AAM16" s="67"/>
      <c r="AAN16" s="67"/>
      <c r="AAO16" s="67"/>
      <c r="AAP16" s="67"/>
      <c r="AAQ16" s="67"/>
      <c r="AAR16" s="67"/>
      <c r="AAS16" s="67"/>
      <c r="AAT16" s="67"/>
      <c r="AAU16" s="67"/>
      <c r="AAV16" s="67"/>
      <c r="AAW16" s="67"/>
      <c r="AAX16" s="67"/>
      <c r="AAY16" s="67"/>
      <c r="AAZ16" s="67"/>
      <c r="ABA16" s="67"/>
      <c r="ABB16" s="67"/>
      <c r="ABC16" s="67"/>
      <c r="ABD16" s="67"/>
      <c r="ABE16" s="67"/>
      <c r="ABF16" s="67"/>
      <c r="ABG16" s="67"/>
      <c r="ABH16" s="67"/>
      <c r="ABI16" s="67"/>
      <c r="ABJ16" s="67"/>
      <c r="ABK16" s="67"/>
      <c r="ABL16" s="67"/>
      <c r="ABM16" s="67"/>
      <c r="ABN16" s="67"/>
      <c r="ABO16" s="67"/>
      <c r="ABP16" s="67"/>
      <c r="ABQ16" s="67"/>
      <c r="ABR16" s="67"/>
      <c r="ABS16" s="67"/>
      <c r="ABT16" s="67"/>
      <c r="ABU16" s="67"/>
      <c r="ABV16" s="67"/>
      <c r="ABW16" s="67"/>
      <c r="ABX16" s="67"/>
      <c r="ABY16" s="67"/>
      <c r="ABZ16" s="67"/>
      <c r="ACA16" s="67"/>
      <c r="ACB16" s="67"/>
      <c r="ACC16" s="67"/>
      <c r="ACD16" s="67"/>
      <c r="ACE16" s="67"/>
      <c r="ACF16" s="67"/>
      <c r="ACG16" s="67"/>
      <c r="ACH16" s="67"/>
      <c r="ACI16" s="67"/>
      <c r="ACJ16" s="67"/>
      <c r="ACK16" s="67"/>
      <c r="ACL16" s="67"/>
      <c r="ACM16" s="67"/>
      <c r="ACN16" s="67"/>
      <c r="ACO16" s="67"/>
      <c r="ACP16" s="67"/>
      <c r="ACQ16" s="67"/>
      <c r="ACR16" s="67"/>
      <c r="ACS16" s="67"/>
      <c r="ACT16" s="67"/>
      <c r="ACU16" s="67"/>
      <c r="ACV16" s="67"/>
      <c r="ACW16" s="67"/>
      <c r="ACX16" s="67"/>
      <c r="ACY16" s="67"/>
      <c r="ACZ16" s="67"/>
      <c r="ADA16" s="67"/>
      <c r="ADB16" s="67"/>
      <c r="ADC16" s="67"/>
      <c r="ADD16" s="67"/>
      <c r="ADE16" s="67"/>
      <c r="ADF16" s="67"/>
      <c r="ADG16" s="67"/>
      <c r="ADH16" s="67"/>
      <c r="ADI16" s="67"/>
      <c r="ADJ16" s="67"/>
      <c r="ADK16" s="67"/>
      <c r="ADL16" s="67"/>
      <c r="ADM16" s="67"/>
      <c r="ADN16" s="67"/>
      <c r="ADO16" s="67"/>
      <c r="ADP16" s="67"/>
      <c r="ADQ16" s="67"/>
      <c r="ADR16" s="67"/>
      <c r="ADS16" s="67"/>
      <c r="ADT16" s="67"/>
      <c r="ADU16" s="67"/>
      <c r="ADV16" s="67"/>
      <c r="ADW16" s="67"/>
      <c r="ADX16" s="67"/>
      <c r="ADY16" s="67"/>
      <c r="ADZ16" s="67"/>
      <c r="AEA16" s="67"/>
      <c r="AEB16" s="67"/>
      <c r="AEC16" s="67"/>
      <c r="AED16" s="67"/>
      <c r="AEE16" s="67"/>
      <c r="AEF16" s="67"/>
      <c r="AEG16" s="67"/>
      <c r="AEH16" s="67"/>
      <c r="AEI16" s="67"/>
      <c r="AEJ16" s="67"/>
      <c r="AEK16" s="67"/>
      <c r="AEL16" s="67"/>
      <c r="AEM16" s="67"/>
      <c r="AEN16" s="67"/>
      <c r="AEO16" s="67"/>
      <c r="AEP16" s="67"/>
      <c r="AEQ16" s="67"/>
      <c r="AER16" s="67"/>
      <c r="AES16" s="67"/>
      <c r="AET16" s="67"/>
      <c r="AEU16" s="67"/>
      <c r="AEV16" s="67"/>
      <c r="AEW16" s="67"/>
      <c r="AEX16" s="67"/>
      <c r="AEY16" s="67"/>
      <c r="AEZ16" s="67"/>
      <c r="AFA16" s="67"/>
      <c r="AFB16" s="67"/>
      <c r="AFC16" s="67"/>
      <c r="AFD16" s="67"/>
      <c r="AFE16" s="67"/>
      <c r="AFF16" s="67"/>
      <c r="AFG16" s="67"/>
      <c r="AFH16" s="67"/>
      <c r="AFI16" s="67"/>
      <c r="AFJ16" s="67"/>
      <c r="AFK16" s="67"/>
      <c r="AFL16" s="67"/>
      <c r="AFM16" s="67"/>
      <c r="AFN16" s="67"/>
      <c r="AFO16" s="67"/>
      <c r="AFP16" s="67"/>
      <c r="AFQ16" s="67"/>
      <c r="AFR16" s="67"/>
      <c r="AFS16" s="67"/>
      <c r="AFT16" s="67"/>
      <c r="AFU16" s="67"/>
      <c r="AFV16" s="67"/>
      <c r="AFW16" s="67"/>
      <c r="AFX16" s="67"/>
      <c r="AFY16" s="67"/>
      <c r="AFZ16" s="67"/>
      <c r="AGA16" s="67"/>
      <c r="AGB16" s="67"/>
      <c r="AGC16" s="67"/>
      <c r="AGD16" s="67"/>
      <c r="AGE16" s="67"/>
      <c r="AGF16" s="67"/>
      <c r="AGG16" s="67"/>
      <c r="AGH16" s="67"/>
      <c r="AGI16" s="67"/>
      <c r="AGJ16" s="67"/>
      <c r="AGK16" s="67"/>
      <c r="AGL16" s="67"/>
      <c r="AGM16" s="67"/>
      <c r="AGN16" s="67"/>
      <c r="AGO16" s="67"/>
      <c r="AGP16" s="67"/>
      <c r="AGQ16" s="67"/>
      <c r="AGR16" s="67"/>
      <c r="AGS16" s="67"/>
      <c r="AGT16" s="67"/>
      <c r="AGU16" s="67"/>
      <c r="AGV16" s="67"/>
      <c r="AGW16" s="67"/>
      <c r="AGX16" s="67"/>
      <c r="AGY16" s="67"/>
      <c r="AGZ16" s="67"/>
      <c r="AHA16" s="67"/>
      <c r="AHB16" s="67"/>
      <c r="AHC16" s="67"/>
      <c r="AHD16" s="67"/>
      <c r="AHE16" s="67"/>
      <c r="AHF16" s="67"/>
      <c r="AHG16" s="67"/>
      <c r="AHH16" s="67"/>
      <c r="AHI16" s="67"/>
      <c r="AHJ16" s="67"/>
      <c r="AHK16" s="67"/>
      <c r="AHL16" s="67"/>
      <c r="AHM16" s="67"/>
      <c r="AHN16" s="67"/>
      <c r="AHO16" s="67"/>
      <c r="AHP16" s="67"/>
      <c r="AHQ16" s="67"/>
      <c r="AHR16" s="67"/>
      <c r="AHS16" s="67"/>
      <c r="AHT16" s="67"/>
      <c r="AHU16" s="67"/>
      <c r="AHV16" s="67"/>
      <c r="AHW16" s="67"/>
      <c r="AHX16" s="67"/>
      <c r="AHY16" s="67"/>
      <c r="AHZ16" s="67"/>
      <c r="AIA16" s="67"/>
      <c r="AIB16" s="67"/>
      <c r="AIC16" s="67"/>
      <c r="AID16" s="67"/>
      <c r="AIE16" s="67"/>
      <c r="AIF16" s="67"/>
      <c r="AIG16" s="67"/>
      <c r="AIH16" s="67"/>
      <c r="AII16" s="67"/>
      <c r="AIJ16" s="67"/>
      <c r="AIK16" s="67"/>
      <c r="AIL16" s="67"/>
      <c r="AIM16" s="67"/>
      <c r="AIN16" s="67"/>
      <c r="AIO16" s="67"/>
      <c r="AIP16" s="67"/>
      <c r="AIQ16" s="67"/>
      <c r="AIR16" s="67"/>
      <c r="AIS16" s="67"/>
      <c r="AIT16" s="67"/>
      <c r="AIU16" s="67"/>
      <c r="AIV16" s="67"/>
      <c r="AIW16" s="67"/>
      <c r="AIX16" s="67"/>
      <c r="AIY16" s="67"/>
      <c r="AIZ16" s="67"/>
      <c r="AJA16" s="67"/>
      <c r="AJB16" s="67"/>
      <c r="AJC16" s="67"/>
      <c r="AJD16" s="67"/>
      <c r="AJE16" s="67"/>
      <c r="AJF16" s="67"/>
      <c r="AJG16" s="67"/>
      <c r="AJH16" s="67"/>
      <c r="AJI16" s="67"/>
      <c r="AJJ16" s="67"/>
      <c r="AJK16" s="67"/>
      <c r="AJL16" s="67"/>
      <c r="AJM16" s="67"/>
      <c r="AJN16" s="67"/>
      <c r="AJO16" s="67"/>
      <c r="AJP16" s="67"/>
      <c r="AJQ16" s="67"/>
      <c r="AJR16" s="67"/>
      <c r="AJS16" s="67"/>
      <c r="AJT16" s="67"/>
      <c r="AJU16" s="67"/>
      <c r="AJV16" s="67"/>
      <c r="AJW16" s="67"/>
      <c r="AJX16" s="67"/>
      <c r="AJY16" s="67"/>
      <c r="AJZ16" s="67"/>
      <c r="AKA16" s="67"/>
      <c r="AKB16" s="67"/>
      <c r="AKC16" s="67"/>
      <c r="AKD16" s="67"/>
      <c r="AKE16" s="67"/>
      <c r="AKF16" s="67"/>
      <c r="AKG16" s="67"/>
      <c r="AKH16" s="67"/>
      <c r="AKI16" s="67"/>
      <c r="AKJ16" s="67"/>
      <c r="AKK16" s="67"/>
      <c r="AKL16" s="67"/>
      <c r="AKM16" s="67"/>
      <c r="AKN16" s="67"/>
      <c r="AKO16" s="67"/>
      <c r="AKP16" s="67"/>
      <c r="AKQ16" s="67"/>
      <c r="AKR16" s="67"/>
      <c r="AKS16" s="67"/>
      <c r="AKT16" s="67"/>
      <c r="AKU16" s="67"/>
      <c r="AKV16" s="67"/>
      <c r="AKW16" s="67"/>
      <c r="AKX16" s="67"/>
      <c r="AKY16" s="67"/>
      <c r="AKZ16" s="67"/>
      <c r="ALA16" s="67"/>
      <c r="ALB16" s="67"/>
      <c r="ALC16" s="67"/>
      <c r="ALD16" s="67"/>
      <c r="ALE16" s="67"/>
      <c r="ALF16" s="67"/>
      <c r="ALG16" s="67"/>
      <c r="ALH16" s="67"/>
      <c r="ALI16" s="67"/>
      <c r="ALJ16" s="67"/>
      <c r="ALK16" s="67"/>
      <c r="ALL16" s="67"/>
      <c r="ALM16" s="67"/>
      <c r="ALN16" s="67"/>
      <c r="ALO16" s="67"/>
      <c r="ALP16" s="67"/>
      <c r="ALQ16" s="67"/>
      <c r="ALR16" s="67"/>
      <c r="ALS16" s="67"/>
      <c r="ALT16" s="67"/>
      <c r="ALU16" s="67"/>
      <c r="ALV16" s="67"/>
      <c r="ALW16" s="67"/>
      <c r="ALX16" s="67"/>
      <c r="ALY16" s="67"/>
      <c r="ALZ16" s="67"/>
      <c r="AMA16" s="67"/>
      <c r="AMB16" s="67"/>
      <c r="AMC16" s="67"/>
      <c r="AMD16" s="67"/>
      <c r="AME16" s="67"/>
      <c r="AMF16" s="67"/>
      <c r="AMG16" s="67"/>
      <c r="AMH16" s="67"/>
      <c r="AMI16" s="67"/>
      <c r="AMJ16" s="67"/>
      <c r="AMK16" s="67"/>
      <c r="AML16" s="67"/>
      <c r="AMM16" s="67"/>
      <c r="AMN16" s="67"/>
      <c r="AMO16" s="67"/>
      <c r="AMP16" s="67"/>
      <c r="AMQ16" s="67"/>
      <c r="AMR16" s="67"/>
      <c r="AMS16" s="67"/>
      <c r="AMT16" s="67"/>
      <c r="AMU16" s="67"/>
      <c r="AMV16" s="67"/>
      <c r="AMW16" s="67"/>
      <c r="AMX16" s="67"/>
      <c r="AMY16" s="67"/>
      <c r="AMZ16" s="67"/>
      <c r="ANA16" s="67"/>
      <c r="ANB16" s="67"/>
      <c r="ANC16" s="67"/>
      <c r="AND16" s="67"/>
      <c r="ANE16" s="67"/>
      <c r="ANF16" s="67"/>
      <c r="ANG16" s="67"/>
      <c r="ANH16" s="67"/>
      <c r="ANI16" s="67"/>
      <c r="ANJ16" s="67"/>
      <c r="ANK16" s="67"/>
      <c r="ANL16" s="67"/>
      <c r="ANM16" s="67"/>
      <c r="ANN16" s="67"/>
      <c r="ANO16" s="67"/>
      <c r="ANP16" s="67"/>
      <c r="ANQ16" s="67"/>
      <c r="ANR16" s="67"/>
      <c r="ANS16" s="67"/>
      <c r="ANT16" s="67"/>
      <c r="ANU16" s="67"/>
      <c r="ANV16" s="67"/>
      <c r="ANW16" s="67"/>
      <c r="ANX16" s="67"/>
      <c r="ANY16" s="67"/>
      <c r="ANZ16" s="67"/>
      <c r="AOA16" s="67"/>
      <c r="AOB16" s="67"/>
      <c r="AOC16" s="67"/>
      <c r="AOD16" s="67"/>
      <c r="AOE16" s="67"/>
      <c r="AOF16" s="67"/>
      <c r="AOG16" s="67"/>
      <c r="AOH16" s="67"/>
      <c r="AOI16" s="67"/>
      <c r="AOJ16" s="67"/>
      <c r="AOK16" s="67"/>
      <c r="AOL16" s="67"/>
      <c r="AOM16" s="67"/>
      <c r="AON16" s="67"/>
      <c r="AOO16" s="67"/>
      <c r="AOP16" s="67"/>
      <c r="AOQ16" s="67"/>
      <c r="AOR16" s="67"/>
      <c r="AOS16" s="67"/>
      <c r="AOT16" s="67"/>
      <c r="AOU16" s="67"/>
      <c r="AOV16" s="67"/>
      <c r="AOW16" s="67"/>
      <c r="AOX16" s="67"/>
      <c r="AOY16" s="67"/>
      <c r="AOZ16" s="67"/>
      <c r="APA16" s="67"/>
      <c r="APB16" s="67"/>
      <c r="APC16" s="67"/>
      <c r="APD16" s="67"/>
      <c r="APE16" s="67"/>
      <c r="APF16" s="67"/>
      <c r="APG16" s="67"/>
      <c r="APH16" s="67"/>
      <c r="API16" s="67"/>
      <c r="APJ16" s="67"/>
      <c r="APK16" s="67"/>
      <c r="APL16" s="67"/>
      <c r="APM16" s="67"/>
      <c r="APN16" s="67"/>
      <c r="APO16" s="67"/>
      <c r="APP16" s="67"/>
      <c r="APQ16" s="67"/>
      <c r="APR16" s="67"/>
      <c r="APS16" s="67"/>
      <c r="APT16" s="67"/>
      <c r="APU16" s="67"/>
      <c r="APV16" s="67"/>
      <c r="APW16" s="67"/>
      <c r="APX16" s="67"/>
      <c r="APY16" s="67"/>
      <c r="APZ16" s="67"/>
      <c r="AQA16" s="67"/>
      <c r="AQB16" s="67"/>
      <c r="AQC16" s="67"/>
      <c r="AQD16" s="67"/>
      <c r="AQE16" s="67"/>
      <c r="AQF16" s="67"/>
      <c r="AQG16" s="67"/>
      <c r="AQH16" s="67"/>
      <c r="AQI16" s="67"/>
      <c r="AQJ16" s="67"/>
      <c r="AQK16" s="67"/>
      <c r="AQL16" s="67"/>
      <c r="AQM16" s="67"/>
      <c r="AQN16" s="67"/>
      <c r="AQO16" s="67"/>
      <c r="AQP16" s="67"/>
      <c r="AQQ16" s="67"/>
      <c r="AQR16" s="67"/>
      <c r="AQS16" s="67"/>
      <c r="AQT16" s="67"/>
      <c r="AQU16" s="67"/>
      <c r="AQV16" s="67"/>
      <c r="AQW16" s="67"/>
      <c r="AQX16" s="67"/>
      <c r="AQY16" s="67"/>
      <c r="AQZ16" s="67"/>
      <c r="ARA16" s="67"/>
      <c r="ARB16" s="67"/>
      <c r="ARC16" s="67"/>
      <c r="ARD16" s="67"/>
      <c r="ARE16" s="67"/>
      <c r="ARF16" s="67"/>
      <c r="ARG16" s="67"/>
      <c r="ARH16" s="67"/>
      <c r="ARI16" s="67"/>
      <c r="ARJ16" s="67"/>
      <c r="ARK16" s="67"/>
      <c r="ARL16" s="67"/>
      <c r="ARM16" s="67"/>
      <c r="ARN16" s="67"/>
      <c r="ARO16" s="67"/>
      <c r="ARP16" s="67"/>
      <c r="ARQ16" s="67"/>
      <c r="ARR16" s="67"/>
      <c r="ARS16" s="67"/>
      <c r="ART16" s="67"/>
      <c r="ARU16" s="67"/>
      <c r="ARV16" s="67"/>
      <c r="ARW16" s="67"/>
      <c r="ARX16" s="67"/>
      <c r="ARY16" s="67"/>
      <c r="ARZ16" s="67"/>
      <c r="ASA16" s="67"/>
      <c r="ASB16" s="67"/>
      <c r="ASC16" s="67"/>
      <c r="ASD16" s="67"/>
      <c r="ASE16" s="67"/>
      <c r="ASF16" s="67"/>
      <c r="ASG16" s="67"/>
      <c r="ASH16" s="67"/>
      <c r="ASI16" s="67"/>
      <c r="ASJ16" s="67"/>
      <c r="ASK16" s="67"/>
      <c r="ASL16" s="67"/>
      <c r="ASM16" s="67"/>
      <c r="ASN16" s="67"/>
      <c r="ASO16" s="67"/>
      <c r="ASP16" s="67"/>
      <c r="ASQ16" s="67"/>
      <c r="ASR16" s="67"/>
      <c r="ASS16" s="67"/>
      <c r="AST16" s="67"/>
      <c r="ASU16" s="67"/>
      <c r="ASV16" s="67"/>
      <c r="ASW16" s="67"/>
      <c r="ASX16" s="67"/>
      <c r="ASY16" s="67"/>
      <c r="ASZ16" s="67"/>
      <c r="ATA16" s="67"/>
      <c r="ATB16" s="67"/>
      <c r="ATC16" s="67"/>
      <c r="ATD16" s="67"/>
      <c r="ATE16" s="67"/>
      <c r="ATF16" s="67"/>
      <c r="ATG16" s="67"/>
      <c r="ATH16" s="67"/>
      <c r="ATI16" s="67"/>
      <c r="ATJ16" s="67"/>
      <c r="ATK16" s="67"/>
      <c r="ATL16" s="67"/>
      <c r="ATM16" s="67"/>
      <c r="ATN16" s="67"/>
      <c r="ATO16" s="67"/>
      <c r="ATP16" s="67"/>
      <c r="ATQ16" s="67"/>
      <c r="ATR16" s="67"/>
      <c r="ATS16" s="67"/>
      <c r="ATT16" s="67"/>
      <c r="ATU16" s="67"/>
      <c r="ATV16" s="67"/>
      <c r="ATW16" s="67"/>
      <c r="ATX16" s="67"/>
      <c r="ATY16" s="67"/>
      <c r="ATZ16" s="67"/>
      <c r="AUA16" s="67"/>
      <c r="AUB16" s="67"/>
      <c r="AUC16" s="67"/>
      <c r="AUD16" s="67"/>
      <c r="AUE16" s="67"/>
      <c r="AUF16" s="67"/>
      <c r="AUG16" s="67"/>
      <c r="AUH16" s="67"/>
      <c r="AUI16" s="67"/>
      <c r="AUJ16" s="67"/>
      <c r="AUK16" s="67"/>
      <c r="AUL16" s="67"/>
      <c r="AUM16" s="67"/>
      <c r="AUN16" s="67"/>
      <c r="AUO16" s="67"/>
      <c r="AUP16" s="67"/>
      <c r="AUQ16" s="67"/>
      <c r="AUR16" s="67"/>
      <c r="AUS16" s="67"/>
      <c r="AUT16" s="67"/>
      <c r="AUU16" s="67"/>
      <c r="AUV16" s="67"/>
      <c r="AUW16" s="67"/>
      <c r="AUX16" s="67"/>
      <c r="AUY16" s="67"/>
      <c r="AUZ16" s="67"/>
      <c r="AVA16" s="67"/>
      <c r="AVB16" s="67"/>
      <c r="AVC16" s="67"/>
      <c r="AVD16" s="67"/>
      <c r="AVE16" s="67"/>
      <c r="AVF16" s="67"/>
      <c r="AVG16" s="67"/>
      <c r="AVH16" s="67"/>
      <c r="AVI16" s="67"/>
      <c r="AVJ16" s="67"/>
      <c r="AVK16" s="67"/>
      <c r="AVL16" s="67"/>
      <c r="AVM16" s="67"/>
      <c r="AVN16" s="67"/>
      <c r="AVO16" s="67"/>
      <c r="AVP16" s="67"/>
      <c r="AVQ16" s="67"/>
      <c r="AVR16" s="67"/>
      <c r="AVS16" s="67"/>
      <c r="AVT16" s="67"/>
      <c r="AVU16" s="67"/>
      <c r="AVV16" s="67"/>
      <c r="AVW16" s="67"/>
      <c r="AVX16" s="67"/>
      <c r="AVY16" s="67"/>
      <c r="AVZ16" s="67"/>
      <c r="AWA16" s="67"/>
      <c r="AWB16" s="67"/>
      <c r="AWC16" s="67"/>
      <c r="AWD16" s="67"/>
      <c r="AWE16" s="67"/>
      <c r="AWF16" s="67"/>
      <c r="AWG16" s="67"/>
      <c r="AWH16" s="67"/>
      <c r="AWI16" s="67"/>
      <c r="AWJ16" s="67"/>
      <c r="AWK16" s="67"/>
      <c r="AWL16" s="67"/>
      <c r="AWM16" s="67"/>
      <c r="AWN16" s="67"/>
      <c r="AWO16" s="67"/>
      <c r="AWP16" s="67"/>
      <c r="AWQ16" s="67"/>
      <c r="AWR16" s="67"/>
      <c r="AWS16" s="67"/>
      <c r="AWT16" s="67"/>
      <c r="AWU16" s="67"/>
      <c r="AWV16" s="67"/>
      <c r="AWW16" s="67"/>
      <c r="AWX16" s="67"/>
      <c r="AWY16" s="67"/>
      <c r="AWZ16" s="67"/>
      <c r="AXA16" s="67"/>
      <c r="AXB16" s="67"/>
      <c r="AXC16" s="67"/>
      <c r="AXD16" s="67"/>
      <c r="AXE16" s="67"/>
      <c r="AXF16" s="67"/>
      <c r="AXG16" s="67"/>
      <c r="AXH16" s="67"/>
      <c r="AXI16" s="67"/>
      <c r="AXJ16" s="67"/>
      <c r="AXK16" s="67"/>
      <c r="AXL16" s="67"/>
      <c r="AXM16" s="67"/>
      <c r="AXN16" s="67"/>
      <c r="AXO16" s="67"/>
      <c r="AXP16" s="67"/>
      <c r="AXQ16" s="67"/>
      <c r="AXR16" s="67"/>
      <c r="AXS16" s="67"/>
      <c r="AXT16" s="67"/>
      <c r="AXU16" s="67"/>
      <c r="AXV16" s="67"/>
      <c r="AXW16" s="67"/>
      <c r="AXX16" s="67"/>
      <c r="AXY16" s="67"/>
      <c r="AXZ16" s="67"/>
      <c r="AYA16" s="67"/>
      <c r="AYB16" s="67"/>
      <c r="AYC16" s="67"/>
      <c r="AYD16" s="67"/>
      <c r="AYE16" s="67"/>
      <c r="AYF16" s="67"/>
      <c r="AYG16" s="67"/>
      <c r="AYH16" s="67"/>
      <c r="AYI16" s="67"/>
      <c r="AYJ16" s="67"/>
      <c r="AYK16" s="67"/>
      <c r="AYL16" s="67"/>
      <c r="AYM16" s="67"/>
      <c r="AYN16" s="67"/>
      <c r="AYO16" s="67"/>
      <c r="AYP16" s="67"/>
      <c r="AYQ16" s="67"/>
      <c r="AYR16" s="67"/>
      <c r="AYS16" s="67"/>
      <c r="AYT16" s="67"/>
      <c r="AYU16" s="67"/>
      <c r="AYV16" s="67"/>
      <c r="AYW16" s="67"/>
      <c r="AYX16" s="67"/>
      <c r="AYY16" s="67"/>
      <c r="AYZ16" s="67"/>
      <c r="AZA16" s="67"/>
      <c r="AZB16" s="67"/>
      <c r="AZC16" s="67"/>
      <c r="AZD16" s="67"/>
      <c r="AZE16" s="67"/>
      <c r="AZF16" s="67"/>
      <c r="AZG16" s="67"/>
      <c r="AZH16" s="67"/>
      <c r="AZI16" s="67"/>
      <c r="AZJ16" s="67"/>
      <c r="AZK16" s="67"/>
      <c r="AZL16" s="67"/>
      <c r="AZM16" s="67"/>
      <c r="AZN16" s="67"/>
      <c r="AZO16" s="67"/>
      <c r="AZP16" s="67"/>
      <c r="AZQ16" s="67"/>
      <c r="AZR16" s="67"/>
      <c r="AZS16" s="67"/>
      <c r="AZT16" s="67"/>
      <c r="AZU16" s="67"/>
      <c r="AZV16" s="67"/>
      <c r="AZW16" s="67"/>
      <c r="AZX16" s="67"/>
      <c r="AZY16" s="67"/>
      <c r="AZZ16" s="67"/>
      <c r="BAA16" s="67"/>
      <c r="BAB16" s="67"/>
      <c r="BAC16" s="67"/>
      <c r="BAD16" s="67"/>
      <c r="BAE16" s="67"/>
      <c r="BAF16" s="67"/>
      <c r="BAG16" s="67"/>
      <c r="BAH16" s="67"/>
      <c r="BAI16" s="67"/>
      <c r="BAJ16" s="67"/>
      <c r="BAK16" s="67"/>
      <c r="BAL16" s="67"/>
      <c r="BAM16" s="67"/>
      <c r="BAN16" s="67"/>
      <c r="BAO16" s="67"/>
      <c r="BAP16" s="67"/>
      <c r="BAQ16" s="67"/>
      <c r="BAR16" s="67"/>
      <c r="BAS16" s="67"/>
      <c r="BAT16" s="67"/>
      <c r="BAU16" s="67"/>
      <c r="BAV16" s="67"/>
      <c r="BAW16" s="67"/>
      <c r="BAX16" s="67"/>
      <c r="BAY16" s="67"/>
      <c r="BAZ16" s="67"/>
      <c r="BBA16" s="67"/>
      <c r="BBB16" s="67"/>
      <c r="BBC16" s="67"/>
      <c r="BBD16" s="67"/>
      <c r="BBE16" s="67"/>
      <c r="BBF16" s="67"/>
      <c r="BBG16" s="67"/>
      <c r="BBH16" s="67"/>
      <c r="BBI16" s="67"/>
      <c r="BBJ16" s="67"/>
      <c r="BBK16" s="67"/>
      <c r="BBL16" s="67"/>
      <c r="BBM16" s="67"/>
      <c r="BBN16" s="67"/>
      <c r="BBO16" s="67"/>
      <c r="BBP16" s="67"/>
      <c r="BBQ16" s="67"/>
      <c r="BBR16" s="67"/>
      <c r="BBS16" s="67"/>
      <c r="BBT16" s="67"/>
      <c r="BBU16" s="67"/>
      <c r="BBV16" s="67"/>
      <c r="BBW16" s="67"/>
      <c r="BBX16" s="67"/>
      <c r="BBY16" s="67"/>
      <c r="BBZ16" s="67"/>
      <c r="BCA16" s="67"/>
      <c r="BCB16" s="67"/>
      <c r="BCC16" s="67"/>
      <c r="BCD16" s="67"/>
      <c r="BCE16" s="67"/>
      <c r="BCF16" s="67"/>
      <c r="BCG16" s="67"/>
      <c r="BCH16" s="67"/>
      <c r="BCI16" s="67"/>
      <c r="BCJ16" s="67"/>
      <c r="BCK16" s="67"/>
      <c r="BCL16" s="67"/>
      <c r="BCM16" s="67"/>
      <c r="BCN16" s="67"/>
      <c r="BCO16" s="67"/>
      <c r="BCP16" s="67"/>
      <c r="BCQ16" s="67"/>
      <c r="BCR16" s="67"/>
      <c r="BCS16" s="67"/>
      <c r="BCT16" s="67"/>
      <c r="BCU16" s="67"/>
      <c r="BCV16" s="67"/>
      <c r="BCW16" s="67"/>
      <c r="BCX16" s="67"/>
      <c r="BCY16" s="67"/>
      <c r="BCZ16" s="67"/>
      <c r="BDA16" s="67"/>
      <c r="BDB16" s="67"/>
      <c r="BDC16" s="67"/>
      <c r="BDD16" s="67"/>
      <c r="BDE16" s="67"/>
      <c r="BDF16" s="67"/>
      <c r="BDG16" s="67"/>
      <c r="BDH16" s="67"/>
      <c r="BDI16" s="67"/>
      <c r="BDJ16" s="67"/>
      <c r="BDK16" s="67"/>
      <c r="BDL16" s="67"/>
      <c r="BDM16" s="67"/>
      <c r="BDN16" s="67"/>
      <c r="BDO16" s="67"/>
      <c r="BDP16" s="67"/>
      <c r="BDQ16" s="67"/>
      <c r="BDR16" s="67"/>
      <c r="BDS16" s="67"/>
      <c r="BDT16" s="67"/>
      <c r="BDU16" s="67"/>
      <c r="BDV16" s="67"/>
      <c r="BDW16" s="67"/>
      <c r="BDX16" s="67"/>
      <c r="BDY16" s="67"/>
      <c r="BDZ16" s="67"/>
      <c r="BEA16" s="67"/>
      <c r="BEB16" s="67"/>
      <c r="BEC16" s="67"/>
      <c r="BED16" s="67"/>
      <c r="BEE16" s="67"/>
      <c r="BEF16" s="67"/>
      <c r="BEG16" s="67"/>
      <c r="BEH16" s="67"/>
      <c r="BEI16" s="67"/>
      <c r="BEJ16" s="67"/>
      <c r="BEK16" s="67"/>
      <c r="BEL16" s="67"/>
      <c r="BEM16" s="67"/>
      <c r="BEN16" s="67"/>
      <c r="BEO16" s="67"/>
      <c r="BEP16" s="67"/>
      <c r="BEQ16" s="67"/>
      <c r="BER16" s="67"/>
      <c r="BES16" s="67"/>
      <c r="BET16" s="67"/>
      <c r="BEU16" s="67"/>
      <c r="BEV16" s="67"/>
      <c r="BEW16" s="67"/>
      <c r="BEX16" s="67"/>
      <c r="BEY16" s="67"/>
      <c r="BEZ16" s="67"/>
      <c r="BFA16" s="67"/>
      <c r="BFB16" s="67"/>
      <c r="BFC16" s="67"/>
      <c r="BFD16" s="67"/>
      <c r="BFE16" s="67"/>
      <c r="BFF16" s="67"/>
      <c r="BFG16" s="67"/>
      <c r="BFH16" s="67"/>
      <c r="BFI16" s="67"/>
      <c r="BFJ16" s="67"/>
      <c r="BFK16" s="67"/>
      <c r="BFL16" s="67"/>
      <c r="BFM16" s="67"/>
      <c r="BFN16" s="67"/>
      <c r="BFO16" s="67"/>
      <c r="BFP16" s="67"/>
      <c r="BFQ16" s="67"/>
      <c r="BFR16" s="67"/>
      <c r="BFS16" s="67"/>
      <c r="BFT16" s="67"/>
      <c r="BFU16" s="67"/>
      <c r="BFV16" s="67"/>
      <c r="BFW16" s="67"/>
      <c r="BFX16" s="67"/>
      <c r="BFY16" s="67"/>
      <c r="BFZ16" s="67"/>
      <c r="BGA16" s="67"/>
      <c r="BGB16" s="67"/>
      <c r="BGC16" s="67"/>
      <c r="BGD16" s="67"/>
      <c r="BGE16" s="67"/>
      <c r="BGF16" s="67"/>
      <c r="BGG16" s="67"/>
      <c r="BGH16" s="67"/>
      <c r="BGI16" s="67"/>
      <c r="BGJ16" s="67"/>
      <c r="BGK16" s="67"/>
      <c r="BGL16" s="67"/>
      <c r="BGM16" s="67"/>
      <c r="BGN16" s="67"/>
      <c r="BGO16" s="67"/>
      <c r="BGP16" s="67"/>
      <c r="BGQ16" s="67"/>
      <c r="BGR16" s="67"/>
      <c r="BGS16" s="67"/>
      <c r="BGT16" s="67"/>
      <c r="BGU16" s="67"/>
      <c r="BGV16" s="67"/>
      <c r="BGW16" s="67"/>
      <c r="BGX16" s="67"/>
      <c r="BGY16" s="67"/>
      <c r="BGZ16" s="67"/>
      <c r="BHA16" s="67"/>
      <c r="BHB16" s="67"/>
      <c r="BHC16" s="67"/>
      <c r="BHD16" s="67"/>
      <c r="BHE16" s="67"/>
      <c r="BHF16" s="67"/>
      <c r="BHG16" s="67"/>
      <c r="BHH16" s="67"/>
      <c r="BHI16" s="67"/>
      <c r="BHJ16" s="67"/>
      <c r="BHK16" s="67"/>
      <c r="BHL16" s="67"/>
      <c r="BHM16" s="67"/>
      <c r="BHN16" s="67"/>
      <c r="BHO16" s="67"/>
      <c r="BHP16" s="67"/>
      <c r="BHQ16" s="67"/>
      <c r="BHR16" s="67"/>
      <c r="BHS16" s="67"/>
      <c r="BHT16" s="67"/>
      <c r="BHU16" s="67"/>
      <c r="BHV16" s="67"/>
      <c r="BHW16" s="67"/>
      <c r="BHX16" s="67"/>
      <c r="BHY16" s="67"/>
      <c r="BHZ16" s="67"/>
      <c r="BIA16" s="67"/>
      <c r="BIB16" s="67"/>
      <c r="BIC16" s="67"/>
      <c r="BID16" s="67"/>
      <c r="BIE16" s="67"/>
      <c r="BIF16" s="67"/>
      <c r="BIG16" s="67"/>
      <c r="BIH16" s="67"/>
      <c r="BII16" s="67"/>
      <c r="BIJ16" s="67"/>
      <c r="BIK16" s="67"/>
      <c r="BIL16" s="67"/>
      <c r="BIM16" s="67"/>
      <c r="BIN16" s="67"/>
      <c r="BIO16" s="67"/>
      <c r="BIP16" s="67"/>
      <c r="BIQ16" s="67"/>
      <c r="BIR16" s="67"/>
      <c r="BIS16" s="67"/>
      <c r="BIT16" s="67"/>
      <c r="BIU16" s="67"/>
      <c r="BIV16" s="67"/>
      <c r="BIW16" s="67"/>
      <c r="BIX16" s="67"/>
      <c r="BIY16" s="67"/>
      <c r="BIZ16" s="67"/>
      <c r="BJA16" s="67"/>
      <c r="BJB16" s="67"/>
      <c r="BJC16" s="67"/>
      <c r="BJD16" s="67"/>
      <c r="BJE16" s="67"/>
      <c r="BJF16" s="67"/>
      <c r="BJG16" s="67"/>
      <c r="BJH16" s="67"/>
      <c r="BJI16" s="67"/>
      <c r="BJJ16" s="67"/>
      <c r="BJK16" s="67"/>
      <c r="BJL16" s="67"/>
      <c r="BJM16" s="67"/>
      <c r="BJN16" s="67"/>
      <c r="BJO16" s="67"/>
      <c r="BJP16" s="67"/>
      <c r="BJQ16" s="67"/>
      <c r="BJR16" s="67"/>
      <c r="BJS16" s="67"/>
      <c r="BJT16" s="67"/>
      <c r="BJU16" s="67"/>
      <c r="BJV16" s="67"/>
      <c r="BJW16" s="67"/>
      <c r="BJX16" s="67"/>
      <c r="BJY16" s="67"/>
      <c r="BJZ16" s="67"/>
      <c r="BKA16" s="67"/>
      <c r="BKB16" s="67"/>
      <c r="BKC16" s="67"/>
      <c r="BKD16" s="67"/>
      <c r="BKE16" s="67"/>
      <c r="BKF16" s="67"/>
      <c r="BKG16" s="67"/>
      <c r="BKH16" s="67"/>
      <c r="BKI16" s="67"/>
      <c r="BKJ16" s="67"/>
      <c r="BKK16" s="67"/>
      <c r="BKL16" s="67"/>
      <c r="BKM16" s="67"/>
      <c r="BKN16" s="67"/>
      <c r="BKO16" s="67"/>
      <c r="BKP16" s="67"/>
      <c r="BKQ16" s="67"/>
      <c r="BKR16" s="67"/>
      <c r="BKS16" s="67"/>
      <c r="BKT16" s="67"/>
      <c r="BKU16" s="67"/>
      <c r="BKV16" s="67"/>
      <c r="BKW16" s="67"/>
      <c r="BKX16" s="67"/>
      <c r="BKY16" s="67"/>
      <c r="BKZ16" s="67"/>
      <c r="BLA16" s="67"/>
      <c r="BLB16" s="67"/>
      <c r="BLC16" s="67"/>
      <c r="BLD16" s="67"/>
      <c r="BLE16" s="67"/>
      <c r="BLF16" s="67"/>
      <c r="BLG16" s="67"/>
      <c r="BLH16" s="67"/>
      <c r="BLI16" s="67"/>
      <c r="BLJ16" s="67"/>
      <c r="BLK16" s="67"/>
      <c r="BLL16" s="67"/>
      <c r="BLM16" s="67"/>
      <c r="BLN16" s="67"/>
      <c r="BLO16" s="67"/>
      <c r="BLP16" s="67"/>
      <c r="BLQ16" s="67"/>
      <c r="BLR16" s="67"/>
      <c r="BLS16" s="67"/>
      <c r="BLT16" s="67"/>
      <c r="BLU16" s="67"/>
      <c r="BLV16" s="67"/>
      <c r="BLW16" s="67"/>
      <c r="BLX16" s="67"/>
      <c r="BLY16" s="67"/>
      <c r="BLZ16" s="67"/>
      <c r="BMA16" s="67"/>
      <c r="BMB16" s="67"/>
      <c r="BMC16" s="67"/>
      <c r="BMD16" s="67"/>
      <c r="BME16" s="67"/>
      <c r="BMF16" s="67"/>
      <c r="BMG16" s="67"/>
      <c r="BMH16" s="67"/>
      <c r="BMI16" s="67"/>
      <c r="BMJ16" s="67"/>
      <c r="BMK16" s="67"/>
      <c r="BML16" s="67"/>
      <c r="BMM16" s="67"/>
      <c r="BMN16" s="67"/>
      <c r="BMO16" s="67"/>
      <c r="BMP16" s="67"/>
      <c r="BMQ16" s="67"/>
      <c r="BMR16" s="67"/>
      <c r="BMS16" s="67"/>
      <c r="BMT16" s="67"/>
      <c r="BMU16" s="67"/>
      <c r="BMV16" s="67"/>
      <c r="BMW16" s="67"/>
      <c r="BMX16" s="67"/>
      <c r="BMY16" s="67"/>
      <c r="BMZ16" s="67"/>
      <c r="BNA16" s="67"/>
      <c r="BNB16" s="67"/>
      <c r="BNC16" s="67"/>
      <c r="BND16" s="67"/>
      <c r="BNE16" s="67"/>
      <c r="BNF16" s="67"/>
      <c r="BNG16" s="67"/>
      <c r="BNH16" s="67"/>
      <c r="BNI16" s="67"/>
      <c r="BNJ16" s="67"/>
      <c r="BNK16" s="67"/>
      <c r="BNL16" s="67"/>
      <c r="BNM16" s="67"/>
      <c r="BNN16" s="67"/>
      <c r="BNO16" s="67"/>
      <c r="BNP16" s="67"/>
      <c r="BNQ16" s="67"/>
      <c r="BNR16" s="67"/>
      <c r="BNS16" s="67"/>
      <c r="BNT16" s="67"/>
      <c r="BNU16" s="67"/>
      <c r="BNV16" s="67"/>
      <c r="BNW16" s="67"/>
      <c r="BNX16" s="67"/>
      <c r="BNY16" s="67"/>
      <c r="BNZ16" s="67"/>
      <c r="BOA16" s="67"/>
      <c r="BOB16" s="67"/>
      <c r="BOC16" s="67"/>
      <c r="BOD16" s="67"/>
      <c r="BOE16" s="67"/>
      <c r="BOF16" s="67"/>
      <c r="BOG16" s="67"/>
      <c r="BOH16" s="67"/>
      <c r="BOI16" s="67"/>
      <c r="BOJ16" s="67"/>
      <c r="BOK16" s="67"/>
      <c r="BOL16" s="67"/>
      <c r="BOM16" s="67"/>
      <c r="BON16" s="67"/>
      <c r="BOO16" s="67"/>
      <c r="BOP16" s="67"/>
      <c r="BOQ16" s="67"/>
      <c r="BOR16" s="67"/>
      <c r="BOS16" s="67"/>
      <c r="BOT16" s="67"/>
      <c r="BOU16" s="67"/>
      <c r="BOV16" s="67"/>
      <c r="BOW16" s="67"/>
      <c r="BOX16" s="67"/>
      <c r="BOY16" s="67"/>
      <c r="BOZ16" s="67"/>
      <c r="BPA16" s="67"/>
      <c r="BPB16" s="67"/>
      <c r="BPC16" s="67"/>
      <c r="BPD16" s="67"/>
      <c r="BPE16" s="67"/>
      <c r="BPF16" s="67"/>
      <c r="BPG16" s="67"/>
      <c r="BPH16" s="67"/>
      <c r="BPI16" s="67"/>
      <c r="BPJ16" s="67"/>
      <c r="BPK16" s="67"/>
      <c r="BPL16" s="67"/>
      <c r="BPM16" s="67"/>
      <c r="BPN16" s="67"/>
      <c r="BPO16" s="67"/>
      <c r="BPP16" s="67"/>
      <c r="BPQ16" s="67"/>
      <c r="BPR16" s="67"/>
      <c r="BPS16" s="67"/>
      <c r="BPT16" s="67"/>
      <c r="BPU16" s="67"/>
      <c r="BPV16" s="67"/>
      <c r="BPW16" s="67"/>
      <c r="BPX16" s="67"/>
      <c r="BPY16" s="67"/>
      <c r="BPZ16" s="67"/>
      <c r="BQA16" s="67"/>
      <c r="BQB16" s="67"/>
      <c r="BQC16" s="67"/>
      <c r="BQD16" s="67"/>
      <c r="BQE16" s="67"/>
      <c r="BQF16" s="67"/>
      <c r="BQG16" s="67"/>
      <c r="BQH16" s="67"/>
      <c r="BQI16" s="67"/>
      <c r="BQJ16" s="67"/>
      <c r="BQK16" s="67"/>
      <c r="BQL16" s="67"/>
      <c r="BQM16" s="67"/>
      <c r="BQN16" s="67"/>
      <c r="BQO16" s="67"/>
      <c r="BQP16" s="67"/>
      <c r="BQQ16" s="67"/>
      <c r="BQR16" s="67"/>
      <c r="BQS16" s="67"/>
      <c r="BQT16" s="67"/>
      <c r="BQU16" s="67"/>
      <c r="BQV16" s="67"/>
      <c r="BQW16" s="67"/>
      <c r="BQX16" s="67"/>
      <c r="BQY16" s="67"/>
      <c r="BQZ16" s="67"/>
      <c r="BRA16" s="67"/>
      <c r="BRB16" s="67"/>
      <c r="BRC16" s="67"/>
      <c r="BRD16" s="67"/>
      <c r="BRE16" s="67"/>
      <c r="BRF16" s="67"/>
      <c r="BRG16" s="67"/>
      <c r="BRH16" s="67"/>
      <c r="BRI16" s="67"/>
      <c r="BRJ16" s="67"/>
      <c r="BRK16" s="67"/>
      <c r="BRL16" s="67"/>
      <c r="BRM16" s="67"/>
      <c r="BRN16" s="67"/>
      <c r="BRO16" s="67"/>
      <c r="BRP16" s="67"/>
      <c r="BRQ16" s="67"/>
      <c r="BRR16" s="67"/>
      <c r="BRS16" s="67"/>
      <c r="BRT16" s="67"/>
      <c r="BRU16" s="67"/>
      <c r="BRV16" s="67"/>
      <c r="BRW16" s="67"/>
      <c r="BRX16" s="67"/>
      <c r="BRY16" s="67"/>
      <c r="BRZ16" s="67"/>
      <c r="BSA16" s="67"/>
      <c r="BSB16" s="67"/>
      <c r="BSC16" s="67"/>
      <c r="BSD16" s="67"/>
      <c r="BSE16" s="67"/>
      <c r="BSF16" s="67"/>
      <c r="BSG16" s="67"/>
      <c r="BSH16" s="67"/>
      <c r="BSI16" s="67"/>
      <c r="BSJ16" s="67"/>
      <c r="BSK16" s="67"/>
      <c r="BSL16" s="67"/>
      <c r="BSM16" s="67"/>
      <c r="BSN16" s="67"/>
      <c r="BSO16" s="67"/>
      <c r="BSP16" s="67"/>
      <c r="BSQ16" s="67"/>
      <c r="BSR16" s="67"/>
      <c r="BSS16" s="67"/>
      <c r="BST16" s="67"/>
      <c r="BSU16" s="67"/>
      <c r="BSV16" s="67"/>
      <c r="BSW16" s="67"/>
      <c r="BSX16" s="67"/>
      <c r="BSY16" s="67"/>
      <c r="BSZ16" s="67"/>
      <c r="BTA16" s="67"/>
      <c r="BTB16" s="67"/>
      <c r="BTC16" s="67"/>
      <c r="BTD16" s="67"/>
      <c r="BTE16" s="67"/>
      <c r="BTF16" s="67"/>
      <c r="BTG16" s="67"/>
      <c r="BTH16" s="67"/>
      <c r="BTI16" s="67"/>
      <c r="BTJ16" s="67"/>
      <c r="BTK16" s="67"/>
      <c r="BTL16" s="67"/>
      <c r="BTM16" s="67"/>
      <c r="BTN16" s="67"/>
      <c r="BTO16" s="67"/>
      <c r="BTP16" s="67"/>
      <c r="BTQ16" s="67"/>
      <c r="BTR16" s="67"/>
      <c r="BTS16" s="67"/>
      <c r="BTT16" s="67"/>
      <c r="BTU16" s="67"/>
      <c r="BTV16" s="67"/>
      <c r="BTW16" s="67"/>
      <c r="BTX16" s="67"/>
      <c r="BTY16" s="67"/>
      <c r="BTZ16" s="67"/>
      <c r="BUA16" s="67"/>
      <c r="BUB16" s="67"/>
      <c r="BUC16" s="67"/>
      <c r="BUD16" s="67"/>
      <c r="BUE16" s="67"/>
      <c r="BUF16" s="67"/>
      <c r="BUG16" s="67"/>
      <c r="BUH16" s="67"/>
      <c r="BUI16" s="67"/>
      <c r="BUJ16" s="67"/>
      <c r="BUK16" s="67"/>
      <c r="BUL16" s="67"/>
      <c r="BUM16" s="67"/>
      <c r="BUN16" s="67"/>
      <c r="BUO16" s="67"/>
      <c r="BUP16" s="67"/>
      <c r="BUQ16" s="67"/>
      <c r="BUR16" s="67"/>
      <c r="BUS16" s="67"/>
      <c r="BUT16" s="67"/>
      <c r="BUU16" s="67"/>
      <c r="BUV16" s="67"/>
      <c r="BUW16" s="67"/>
      <c r="BUX16" s="67"/>
      <c r="BUY16" s="67"/>
      <c r="BUZ16" s="67"/>
      <c r="BVA16" s="67"/>
      <c r="BVB16" s="67"/>
      <c r="BVC16" s="67"/>
      <c r="BVD16" s="67"/>
      <c r="BVE16" s="67"/>
      <c r="BVF16" s="67"/>
      <c r="BVG16" s="67"/>
      <c r="BVH16" s="67"/>
      <c r="BVI16" s="67"/>
      <c r="BVJ16" s="67"/>
      <c r="BVK16" s="67"/>
      <c r="BVL16" s="67"/>
      <c r="BVM16" s="67"/>
      <c r="BVN16" s="67"/>
      <c r="BVO16" s="67"/>
      <c r="BVP16" s="67"/>
      <c r="BVQ16" s="67"/>
      <c r="BVR16" s="67"/>
      <c r="BVS16" s="67"/>
      <c r="BVT16" s="67"/>
      <c r="BVU16" s="67"/>
      <c r="BVV16" s="67"/>
      <c r="BVW16" s="67"/>
      <c r="BVX16" s="67"/>
      <c r="BVY16" s="67"/>
      <c r="BVZ16" s="67"/>
      <c r="BWA16" s="67"/>
      <c r="BWB16" s="67"/>
      <c r="BWC16" s="67"/>
      <c r="BWD16" s="67"/>
      <c r="BWE16" s="67"/>
      <c r="BWF16" s="67"/>
      <c r="BWG16" s="67"/>
      <c r="BWH16" s="67"/>
      <c r="BWI16" s="67"/>
      <c r="BWJ16" s="67"/>
      <c r="BWK16" s="67"/>
      <c r="BWL16" s="67"/>
      <c r="BWM16" s="67"/>
      <c r="BWN16" s="67"/>
      <c r="BWO16" s="67"/>
    </row>
    <row r="17" spans="1:1965" s="68" customFormat="1" ht="64.5" customHeight="1" x14ac:dyDescent="0.25">
      <c r="A17" s="77">
        <v>45</v>
      </c>
      <c r="B17" s="86" t="s">
        <v>433</v>
      </c>
      <c r="C17" s="87" t="s">
        <v>434</v>
      </c>
      <c r="D17" s="79" t="s">
        <v>422</v>
      </c>
      <c r="E17" s="80">
        <v>3315</v>
      </c>
      <c r="F17" s="80">
        <v>2676</v>
      </c>
      <c r="G17" s="80">
        <v>0</v>
      </c>
      <c r="H17" s="80">
        <v>0</v>
      </c>
      <c r="I17" s="80">
        <v>0</v>
      </c>
      <c r="J17" s="80">
        <v>0</v>
      </c>
      <c r="K17" s="80">
        <v>0</v>
      </c>
      <c r="L17" s="80">
        <v>0</v>
      </c>
      <c r="M17" s="80">
        <v>0</v>
      </c>
      <c r="N17" s="81">
        <v>0</v>
      </c>
      <c r="O17" s="82">
        <f t="shared" si="1"/>
        <v>5991</v>
      </c>
      <c r="P17" s="84"/>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c r="IU17" s="67"/>
      <c r="IV17" s="67"/>
      <c r="IW17" s="67"/>
      <c r="IX17" s="67"/>
      <c r="IY17" s="67"/>
      <c r="IZ17" s="67"/>
      <c r="JA17" s="67"/>
      <c r="JB17" s="67"/>
      <c r="JC17" s="67"/>
      <c r="JD17" s="67"/>
      <c r="JE17" s="67"/>
      <c r="JF17" s="67"/>
      <c r="JG17" s="67"/>
      <c r="JH17" s="67"/>
      <c r="JI17" s="67"/>
      <c r="JJ17" s="67"/>
      <c r="JK17" s="67"/>
      <c r="JL17" s="67"/>
      <c r="JM17" s="67"/>
      <c r="JN17" s="67"/>
      <c r="JO17" s="67"/>
      <c r="JP17" s="67"/>
      <c r="JQ17" s="67"/>
      <c r="JR17" s="67"/>
      <c r="JS17" s="67"/>
      <c r="JT17" s="67"/>
      <c r="JU17" s="67"/>
      <c r="JV17" s="67"/>
      <c r="JW17" s="67"/>
      <c r="JX17" s="67"/>
      <c r="JY17" s="67"/>
      <c r="JZ17" s="67"/>
      <c r="KA17" s="67"/>
      <c r="KB17" s="67"/>
      <c r="KC17" s="67"/>
      <c r="KD17" s="67"/>
      <c r="KE17" s="67"/>
      <c r="KF17" s="67"/>
      <c r="KG17" s="67"/>
      <c r="KH17" s="67"/>
      <c r="KI17" s="67"/>
      <c r="KJ17" s="67"/>
      <c r="KK17" s="67"/>
      <c r="KL17" s="67"/>
      <c r="KM17" s="67"/>
      <c r="KN17" s="67"/>
      <c r="KO17" s="67"/>
      <c r="KP17" s="67"/>
      <c r="KQ17" s="67"/>
      <c r="KR17" s="67"/>
      <c r="KS17" s="67"/>
      <c r="KT17" s="67"/>
      <c r="KU17" s="67"/>
      <c r="KV17" s="67"/>
      <c r="KW17" s="67"/>
      <c r="KX17" s="67"/>
      <c r="KY17" s="67"/>
      <c r="KZ17" s="67"/>
      <c r="LA17" s="67"/>
      <c r="LB17" s="67"/>
      <c r="LC17" s="67"/>
      <c r="LD17" s="67"/>
      <c r="LE17" s="67"/>
      <c r="LF17" s="67"/>
      <c r="LG17" s="67"/>
      <c r="LH17" s="67"/>
      <c r="LI17" s="67"/>
      <c r="LJ17" s="67"/>
      <c r="LK17" s="67"/>
      <c r="LL17" s="67"/>
      <c r="LM17" s="67"/>
      <c r="LN17" s="67"/>
      <c r="LO17" s="67"/>
      <c r="LP17" s="67"/>
      <c r="LQ17" s="67"/>
      <c r="LR17" s="67"/>
      <c r="LS17" s="67"/>
      <c r="LT17" s="67"/>
      <c r="LU17" s="67"/>
      <c r="LV17" s="67"/>
      <c r="LW17" s="67"/>
      <c r="LX17" s="67"/>
      <c r="LY17" s="67"/>
      <c r="LZ17" s="67"/>
      <c r="MA17" s="67"/>
      <c r="MB17" s="67"/>
      <c r="MC17" s="67"/>
      <c r="MD17" s="67"/>
      <c r="ME17" s="67"/>
      <c r="MF17" s="67"/>
      <c r="MG17" s="67"/>
      <c r="MH17" s="67"/>
      <c r="MI17" s="67"/>
      <c r="MJ17" s="67"/>
      <c r="MK17" s="67"/>
      <c r="ML17" s="67"/>
      <c r="MM17" s="67"/>
      <c r="MN17" s="67"/>
      <c r="MO17" s="67"/>
      <c r="MP17" s="67"/>
      <c r="MQ17" s="67"/>
      <c r="MR17" s="67"/>
      <c r="MS17" s="67"/>
      <c r="MT17" s="67"/>
      <c r="MU17" s="67"/>
      <c r="MV17" s="67"/>
      <c r="MW17" s="67"/>
      <c r="MX17" s="67"/>
      <c r="MY17" s="67"/>
      <c r="MZ17" s="67"/>
      <c r="NA17" s="67"/>
      <c r="NB17" s="67"/>
      <c r="NC17" s="67"/>
      <c r="ND17" s="67"/>
      <c r="NE17" s="67"/>
      <c r="NF17" s="67"/>
      <c r="NG17" s="67"/>
      <c r="NH17" s="67"/>
      <c r="NI17" s="67"/>
      <c r="NJ17" s="67"/>
      <c r="NK17" s="67"/>
      <c r="NL17" s="67"/>
      <c r="NM17" s="67"/>
      <c r="NN17" s="67"/>
      <c r="NO17" s="67"/>
      <c r="NP17" s="67"/>
      <c r="NQ17" s="67"/>
      <c r="NR17" s="67"/>
      <c r="NS17" s="67"/>
      <c r="NT17" s="67"/>
      <c r="NU17" s="67"/>
      <c r="NV17" s="67"/>
      <c r="NW17" s="67"/>
      <c r="NX17" s="67"/>
      <c r="NY17" s="67"/>
      <c r="NZ17" s="67"/>
      <c r="OA17" s="67"/>
      <c r="OB17" s="67"/>
      <c r="OC17" s="67"/>
      <c r="OD17" s="67"/>
      <c r="OE17" s="67"/>
      <c r="OF17" s="67"/>
      <c r="OG17" s="67"/>
      <c r="OH17" s="67"/>
      <c r="OI17" s="67"/>
      <c r="OJ17" s="67"/>
      <c r="OK17" s="67"/>
      <c r="OL17" s="67"/>
      <c r="OM17" s="67"/>
      <c r="ON17" s="67"/>
      <c r="OO17" s="67"/>
      <c r="OP17" s="67"/>
      <c r="OQ17" s="67"/>
      <c r="OR17" s="67"/>
      <c r="OS17" s="67"/>
      <c r="OT17" s="67"/>
      <c r="OU17" s="67"/>
      <c r="OV17" s="67"/>
      <c r="OW17" s="67"/>
      <c r="OX17" s="67"/>
      <c r="OY17" s="67"/>
      <c r="OZ17" s="67"/>
      <c r="PA17" s="67"/>
      <c r="PB17" s="67"/>
      <c r="PC17" s="67"/>
      <c r="PD17" s="67"/>
      <c r="PE17" s="67"/>
      <c r="PF17" s="67"/>
      <c r="PG17" s="67"/>
      <c r="PH17" s="67"/>
      <c r="PI17" s="67"/>
      <c r="PJ17" s="67"/>
      <c r="PK17" s="67"/>
      <c r="PL17" s="67"/>
      <c r="PM17" s="67"/>
      <c r="PN17" s="67"/>
      <c r="PO17" s="67"/>
      <c r="PP17" s="67"/>
      <c r="PQ17" s="67"/>
      <c r="PR17" s="67"/>
      <c r="PS17" s="67"/>
      <c r="PT17" s="67"/>
      <c r="PU17" s="67"/>
      <c r="PV17" s="67"/>
      <c r="PW17" s="67"/>
      <c r="PX17" s="67"/>
      <c r="PY17" s="67"/>
      <c r="PZ17" s="67"/>
      <c r="QA17" s="67"/>
      <c r="QB17" s="67"/>
      <c r="QC17" s="67"/>
      <c r="QD17" s="67"/>
      <c r="QE17" s="67"/>
      <c r="QF17" s="67"/>
      <c r="QG17" s="67"/>
      <c r="QH17" s="67"/>
      <c r="QI17" s="67"/>
      <c r="QJ17" s="67"/>
      <c r="QK17" s="67"/>
      <c r="QL17" s="67"/>
      <c r="QM17" s="67"/>
      <c r="QN17" s="67"/>
      <c r="QO17" s="67"/>
      <c r="QP17" s="67"/>
      <c r="QQ17" s="67"/>
      <c r="QR17" s="67"/>
      <c r="QS17" s="67"/>
      <c r="QT17" s="67"/>
      <c r="QU17" s="67"/>
      <c r="QV17" s="67"/>
      <c r="QW17" s="67"/>
      <c r="QX17" s="67"/>
      <c r="QY17" s="67"/>
      <c r="QZ17" s="67"/>
      <c r="RA17" s="67"/>
      <c r="RB17" s="67"/>
      <c r="RC17" s="67"/>
      <c r="RD17" s="67"/>
      <c r="RE17" s="67"/>
      <c r="RF17" s="67"/>
      <c r="RG17" s="67"/>
      <c r="RH17" s="67"/>
      <c r="RI17" s="67"/>
      <c r="RJ17" s="67"/>
      <c r="RK17" s="67"/>
      <c r="RL17" s="67"/>
      <c r="RM17" s="67"/>
      <c r="RN17" s="67"/>
      <c r="RO17" s="67"/>
      <c r="RP17" s="67"/>
      <c r="RQ17" s="67"/>
      <c r="RR17" s="67"/>
      <c r="RS17" s="67"/>
      <c r="RT17" s="67"/>
      <c r="RU17" s="67"/>
      <c r="RV17" s="67"/>
      <c r="RW17" s="67"/>
      <c r="RX17" s="67"/>
      <c r="RY17" s="67"/>
      <c r="RZ17" s="67"/>
      <c r="SA17" s="67"/>
      <c r="SB17" s="67"/>
      <c r="SC17" s="67"/>
      <c r="SD17" s="67"/>
      <c r="SE17" s="67"/>
      <c r="SF17" s="67"/>
      <c r="SG17" s="67"/>
      <c r="SH17" s="67"/>
      <c r="SI17" s="67"/>
      <c r="SJ17" s="67"/>
      <c r="SK17" s="67"/>
      <c r="SL17" s="67"/>
      <c r="SM17" s="67"/>
      <c r="SN17" s="67"/>
      <c r="SO17" s="67"/>
      <c r="SP17" s="67"/>
      <c r="SQ17" s="67"/>
      <c r="SR17" s="67"/>
      <c r="SS17" s="67"/>
      <c r="ST17" s="67"/>
      <c r="SU17" s="67"/>
      <c r="SV17" s="67"/>
      <c r="SW17" s="67"/>
      <c r="SX17" s="67"/>
      <c r="SY17" s="67"/>
      <c r="SZ17" s="67"/>
      <c r="TA17" s="67"/>
      <c r="TB17" s="67"/>
      <c r="TC17" s="67"/>
      <c r="TD17" s="67"/>
      <c r="TE17" s="67"/>
      <c r="TF17" s="67"/>
      <c r="TG17" s="67"/>
      <c r="TH17" s="67"/>
      <c r="TI17" s="67"/>
      <c r="TJ17" s="67"/>
      <c r="TK17" s="67"/>
      <c r="TL17" s="67"/>
      <c r="TM17" s="67"/>
      <c r="TN17" s="67"/>
      <c r="TO17" s="67"/>
      <c r="TP17" s="67"/>
      <c r="TQ17" s="67"/>
      <c r="TR17" s="67"/>
      <c r="TS17" s="67"/>
      <c r="TT17" s="67"/>
      <c r="TU17" s="67"/>
      <c r="TV17" s="67"/>
      <c r="TW17" s="67"/>
      <c r="TX17" s="67"/>
      <c r="TY17" s="67"/>
      <c r="TZ17" s="67"/>
      <c r="UA17" s="67"/>
      <c r="UB17" s="67"/>
      <c r="UC17" s="67"/>
      <c r="UD17" s="67"/>
      <c r="UE17" s="67"/>
      <c r="UF17" s="67"/>
      <c r="UG17" s="67"/>
      <c r="UH17" s="67"/>
      <c r="UI17" s="67"/>
      <c r="UJ17" s="67"/>
      <c r="UK17" s="67"/>
      <c r="UL17" s="67"/>
      <c r="UM17" s="67"/>
      <c r="UN17" s="67"/>
      <c r="UO17" s="67"/>
      <c r="UP17" s="67"/>
      <c r="UQ17" s="67"/>
      <c r="UR17" s="67"/>
      <c r="US17" s="67"/>
      <c r="UT17" s="67"/>
      <c r="UU17" s="67"/>
      <c r="UV17" s="67"/>
      <c r="UW17" s="67"/>
      <c r="UX17" s="67"/>
      <c r="UY17" s="67"/>
      <c r="UZ17" s="67"/>
      <c r="VA17" s="67"/>
      <c r="VB17" s="67"/>
      <c r="VC17" s="67"/>
      <c r="VD17" s="67"/>
      <c r="VE17" s="67"/>
      <c r="VF17" s="67"/>
      <c r="VG17" s="67"/>
      <c r="VH17" s="67"/>
      <c r="VI17" s="67"/>
      <c r="VJ17" s="67"/>
      <c r="VK17" s="67"/>
      <c r="VL17" s="67"/>
      <c r="VM17" s="67"/>
      <c r="VN17" s="67"/>
      <c r="VO17" s="67"/>
      <c r="VP17" s="67"/>
      <c r="VQ17" s="67"/>
      <c r="VR17" s="67"/>
      <c r="VS17" s="67"/>
      <c r="VT17" s="67"/>
      <c r="VU17" s="67"/>
      <c r="VV17" s="67"/>
      <c r="VW17" s="67"/>
      <c r="VX17" s="67"/>
      <c r="VY17" s="67"/>
      <c r="VZ17" s="67"/>
      <c r="WA17" s="67"/>
      <c r="WB17" s="67"/>
      <c r="WC17" s="67"/>
      <c r="WD17" s="67"/>
      <c r="WE17" s="67"/>
      <c r="WF17" s="67"/>
      <c r="WG17" s="67"/>
      <c r="WH17" s="67"/>
      <c r="WI17" s="67"/>
      <c r="WJ17" s="67"/>
      <c r="WK17" s="67"/>
      <c r="WL17" s="67"/>
      <c r="WM17" s="67"/>
      <c r="WN17" s="67"/>
      <c r="WO17" s="67"/>
      <c r="WP17" s="67"/>
      <c r="WQ17" s="67"/>
      <c r="WR17" s="67"/>
      <c r="WS17" s="67"/>
      <c r="WT17" s="67"/>
      <c r="WU17" s="67"/>
      <c r="WV17" s="67"/>
      <c r="WW17" s="67"/>
      <c r="WX17" s="67"/>
      <c r="WY17" s="67"/>
      <c r="WZ17" s="67"/>
      <c r="XA17" s="67"/>
      <c r="XB17" s="67"/>
      <c r="XC17" s="67"/>
      <c r="XD17" s="67"/>
      <c r="XE17" s="67"/>
      <c r="XF17" s="67"/>
      <c r="XG17" s="67"/>
      <c r="XH17" s="67"/>
      <c r="XI17" s="67"/>
      <c r="XJ17" s="67"/>
      <c r="XK17" s="67"/>
      <c r="XL17" s="67"/>
      <c r="XM17" s="67"/>
      <c r="XN17" s="67"/>
      <c r="XO17" s="67"/>
      <c r="XP17" s="67"/>
      <c r="XQ17" s="67"/>
      <c r="XR17" s="67"/>
      <c r="XS17" s="67"/>
      <c r="XT17" s="67"/>
      <c r="XU17" s="67"/>
      <c r="XV17" s="67"/>
      <c r="XW17" s="67"/>
      <c r="XX17" s="67"/>
      <c r="XY17" s="67"/>
      <c r="XZ17" s="67"/>
      <c r="YA17" s="67"/>
      <c r="YB17" s="67"/>
      <c r="YC17" s="67"/>
      <c r="YD17" s="67"/>
      <c r="YE17" s="67"/>
      <c r="YF17" s="67"/>
      <c r="YG17" s="67"/>
      <c r="YH17" s="67"/>
      <c r="YI17" s="67"/>
      <c r="YJ17" s="67"/>
      <c r="YK17" s="67"/>
      <c r="YL17" s="67"/>
      <c r="YM17" s="67"/>
      <c r="YN17" s="67"/>
      <c r="YO17" s="67"/>
      <c r="YP17" s="67"/>
      <c r="YQ17" s="67"/>
      <c r="YR17" s="67"/>
      <c r="YS17" s="67"/>
      <c r="YT17" s="67"/>
      <c r="YU17" s="67"/>
      <c r="YV17" s="67"/>
      <c r="YW17" s="67"/>
      <c r="YX17" s="67"/>
      <c r="YY17" s="67"/>
      <c r="YZ17" s="67"/>
      <c r="ZA17" s="67"/>
      <c r="ZB17" s="67"/>
      <c r="ZC17" s="67"/>
      <c r="ZD17" s="67"/>
      <c r="ZE17" s="67"/>
      <c r="ZF17" s="67"/>
      <c r="ZG17" s="67"/>
      <c r="ZH17" s="67"/>
      <c r="ZI17" s="67"/>
      <c r="ZJ17" s="67"/>
      <c r="ZK17" s="67"/>
      <c r="ZL17" s="67"/>
      <c r="ZM17" s="67"/>
      <c r="ZN17" s="67"/>
      <c r="ZO17" s="67"/>
      <c r="ZP17" s="67"/>
      <c r="ZQ17" s="67"/>
      <c r="ZR17" s="67"/>
      <c r="ZS17" s="67"/>
      <c r="ZT17" s="67"/>
      <c r="ZU17" s="67"/>
      <c r="ZV17" s="67"/>
      <c r="ZW17" s="67"/>
      <c r="ZX17" s="67"/>
      <c r="ZY17" s="67"/>
      <c r="ZZ17" s="67"/>
      <c r="AAA17" s="67"/>
      <c r="AAB17" s="67"/>
      <c r="AAC17" s="67"/>
      <c r="AAD17" s="67"/>
      <c r="AAE17" s="67"/>
      <c r="AAF17" s="67"/>
      <c r="AAG17" s="67"/>
      <c r="AAH17" s="67"/>
      <c r="AAI17" s="67"/>
      <c r="AAJ17" s="67"/>
      <c r="AAK17" s="67"/>
      <c r="AAL17" s="67"/>
      <c r="AAM17" s="67"/>
      <c r="AAN17" s="67"/>
      <c r="AAO17" s="67"/>
      <c r="AAP17" s="67"/>
      <c r="AAQ17" s="67"/>
      <c r="AAR17" s="67"/>
      <c r="AAS17" s="67"/>
      <c r="AAT17" s="67"/>
      <c r="AAU17" s="67"/>
      <c r="AAV17" s="67"/>
      <c r="AAW17" s="67"/>
      <c r="AAX17" s="67"/>
      <c r="AAY17" s="67"/>
      <c r="AAZ17" s="67"/>
      <c r="ABA17" s="67"/>
      <c r="ABB17" s="67"/>
      <c r="ABC17" s="67"/>
      <c r="ABD17" s="67"/>
      <c r="ABE17" s="67"/>
      <c r="ABF17" s="67"/>
      <c r="ABG17" s="67"/>
      <c r="ABH17" s="67"/>
      <c r="ABI17" s="67"/>
      <c r="ABJ17" s="67"/>
      <c r="ABK17" s="67"/>
      <c r="ABL17" s="67"/>
      <c r="ABM17" s="67"/>
      <c r="ABN17" s="67"/>
      <c r="ABO17" s="67"/>
      <c r="ABP17" s="67"/>
      <c r="ABQ17" s="67"/>
      <c r="ABR17" s="67"/>
      <c r="ABS17" s="67"/>
      <c r="ABT17" s="67"/>
      <c r="ABU17" s="67"/>
      <c r="ABV17" s="67"/>
      <c r="ABW17" s="67"/>
      <c r="ABX17" s="67"/>
      <c r="ABY17" s="67"/>
      <c r="ABZ17" s="67"/>
      <c r="ACA17" s="67"/>
      <c r="ACB17" s="67"/>
      <c r="ACC17" s="67"/>
      <c r="ACD17" s="67"/>
      <c r="ACE17" s="67"/>
      <c r="ACF17" s="67"/>
      <c r="ACG17" s="67"/>
      <c r="ACH17" s="67"/>
      <c r="ACI17" s="67"/>
      <c r="ACJ17" s="67"/>
      <c r="ACK17" s="67"/>
      <c r="ACL17" s="67"/>
      <c r="ACM17" s="67"/>
      <c r="ACN17" s="67"/>
      <c r="ACO17" s="67"/>
      <c r="ACP17" s="67"/>
      <c r="ACQ17" s="67"/>
      <c r="ACR17" s="67"/>
      <c r="ACS17" s="67"/>
      <c r="ACT17" s="67"/>
      <c r="ACU17" s="67"/>
      <c r="ACV17" s="67"/>
      <c r="ACW17" s="67"/>
      <c r="ACX17" s="67"/>
      <c r="ACY17" s="67"/>
      <c r="ACZ17" s="67"/>
      <c r="ADA17" s="67"/>
      <c r="ADB17" s="67"/>
      <c r="ADC17" s="67"/>
      <c r="ADD17" s="67"/>
      <c r="ADE17" s="67"/>
      <c r="ADF17" s="67"/>
      <c r="ADG17" s="67"/>
      <c r="ADH17" s="67"/>
      <c r="ADI17" s="67"/>
      <c r="ADJ17" s="67"/>
      <c r="ADK17" s="67"/>
      <c r="ADL17" s="67"/>
      <c r="ADM17" s="67"/>
      <c r="ADN17" s="67"/>
      <c r="ADO17" s="67"/>
      <c r="ADP17" s="67"/>
      <c r="ADQ17" s="67"/>
      <c r="ADR17" s="67"/>
      <c r="ADS17" s="67"/>
      <c r="ADT17" s="67"/>
      <c r="ADU17" s="67"/>
      <c r="ADV17" s="67"/>
      <c r="ADW17" s="67"/>
      <c r="ADX17" s="67"/>
      <c r="ADY17" s="67"/>
      <c r="ADZ17" s="67"/>
      <c r="AEA17" s="67"/>
      <c r="AEB17" s="67"/>
      <c r="AEC17" s="67"/>
      <c r="AED17" s="67"/>
      <c r="AEE17" s="67"/>
      <c r="AEF17" s="67"/>
      <c r="AEG17" s="67"/>
      <c r="AEH17" s="67"/>
      <c r="AEI17" s="67"/>
      <c r="AEJ17" s="67"/>
      <c r="AEK17" s="67"/>
      <c r="AEL17" s="67"/>
      <c r="AEM17" s="67"/>
      <c r="AEN17" s="67"/>
      <c r="AEO17" s="67"/>
      <c r="AEP17" s="67"/>
      <c r="AEQ17" s="67"/>
      <c r="AER17" s="67"/>
      <c r="AES17" s="67"/>
      <c r="AET17" s="67"/>
      <c r="AEU17" s="67"/>
      <c r="AEV17" s="67"/>
      <c r="AEW17" s="67"/>
      <c r="AEX17" s="67"/>
      <c r="AEY17" s="67"/>
      <c r="AEZ17" s="67"/>
      <c r="AFA17" s="67"/>
      <c r="AFB17" s="67"/>
      <c r="AFC17" s="67"/>
      <c r="AFD17" s="67"/>
      <c r="AFE17" s="67"/>
      <c r="AFF17" s="67"/>
      <c r="AFG17" s="67"/>
      <c r="AFH17" s="67"/>
      <c r="AFI17" s="67"/>
      <c r="AFJ17" s="67"/>
      <c r="AFK17" s="67"/>
      <c r="AFL17" s="67"/>
      <c r="AFM17" s="67"/>
      <c r="AFN17" s="67"/>
      <c r="AFO17" s="67"/>
      <c r="AFP17" s="67"/>
      <c r="AFQ17" s="67"/>
      <c r="AFR17" s="67"/>
      <c r="AFS17" s="67"/>
      <c r="AFT17" s="67"/>
      <c r="AFU17" s="67"/>
      <c r="AFV17" s="67"/>
      <c r="AFW17" s="67"/>
      <c r="AFX17" s="67"/>
      <c r="AFY17" s="67"/>
      <c r="AFZ17" s="67"/>
      <c r="AGA17" s="67"/>
      <c r="AGB17" s="67"/>
      <c r="AGC17" s="67"/>
      <c r="AGD17" s="67"/>
      <c r="AGE17" s="67"/>
      <c r="AGF17" s="67"/>
      <c r="AGG17" s="67"/>
      <c r="AGH17" s="67"/>
      <c r="AGI17" s="67"/>
      <c r="AGJ17" s="67"/>
      <c r="AGK17" s="67"/>
      <c r="AGL17" s="67"/>
      <c r="AGM17" s="67"/>
      <c r="AGN17" s="67"/>
      <c r="AGO17" s="67"/>
      <c r="AGP17" s="67"/>
      <c r="AGQ17" s="67"/>
      <c r="AGR17" s="67"/>
      <c r="AGS17" s="67"/>
      <c r="AGT17" s="67"/>
      <c r="AGU17" s="67"/>
      <c r="AGV17" s="67"/>
      <c r="AGW17" s="67"/>
      <c r="AGX17" s="67"/>
      <c r="AGY17" s="67"/>
      <c r="AGZ17" s="67"/>
      <c r="AHA17" s="67"/>
      <c r="AHB17" s="67"/>
      <c r="AHC17" s="67"/>
      <c r="AHD17" s="67"/>
      <c r="AHE17" s="67"/>
      <c r="AHF17" s="67"/>
      <c r="AHG17" s="67"/>
      <c r="AHH17" s="67"/>
      <c r="AHI17" s="67"/>
      <c r="AHJ17" s="67"/>
      <c r="AHK17" s="67"/>
      <c r="AHL17" s="67"/>
      <c r="AHM17" s="67"/>
      <c r="AHN17" s="67"/>
      <c r="AHO17" s="67"/>
      <c r="AHP17" s="67"/>
      <c r="AHQ17" s="67"/>
      <c r="AHR17" s="67"/>
      <c r="AHS17" s="67"/>
      <c r="AHT17" s="67"/>
      <c r="AHU17" s="67"/>
      <c r="AHV17" s="67"/>
      <c r="AHW17" s="67"/>
      <c r="AHX17" s="67"/>
      <c r="AHY17" s="67"/>
      <c r="AHZ17" s="67"/>
      <c r="AIA17" s="67"/>
      <c r="AIB17" s="67"/>
      <c r="AIC17" s="67"/>
      <c r="AID17" s="67"/>
      <c r="AIE17" s="67"/>
      <c r="AIF17" s="67"/>
      <c r="AIG17" s="67"/>
      <c r="AIH17" s="67"/>
      <c r="AII17" s="67"/>
      <c r="AIJ17" s="67"/>
      <c r="AIK17" s="67"/>
      <c r="AIL17" s="67"/>
      <c r="AIM17" s="67"/>
      <c r="AIN17" s="67"/>
      <c r="AIO17" s="67"/>
      <c r="AIP17" s="67"/>
      <c r="AIQ17" s="67"/>
      <c r="AIR17" s="67"/>
      <c r="AIS17" s="67"/>
      <c r="AIT17" s="67"/>
      <c r="AIU17" s="67"/>
      <c r="AIV17" s="67"/>
      <c r="AIW17" s="67"/>
      <c r="AIX17" s="67"/>
      <c r="AIY17" s="67"/>
      <c r="AIZ17" s="67"/>
      <c r="AJA17" s="67"/>
      <c r="AJB17" s="67"/>
      <c r="AJC17" s="67"/>
      <c r="AJD17" s="67"/>
      <c r="AJE17" s="67"/>
      <c r="AJF17" s="67"/>
      <c r="AJG17" s="67"/>
      <c r="AJH17" s="67"/>
      <c r="AJI17" s="67"/>
      <c r="AJJ17" s="67"/>
      <c r="AJK17" s="67"/>
      <c r="AJL17" s="67"/>
      <c r="AJM17" s="67"/>
      <c r="AJN17" s="67"/>
      <c r="AJO17" s="67"/>
      <c r="AJP17" s="67"/>
      <c r="AJQ17" s="67"/>
      <c r="AJR17" s="67"/>
      <c r="AJS17" s="67"/>
      <c r="AJT17" s="67"/>
      <c r="AJU17" s="67"/>
      <c r="AJV17" s="67"/>
      <c r="AJW17" s="67"/>
      <c r="AJX17" s="67"/>
      <c r="AJY17" s="67"/>
      <c r="AJZ17" s="67"/>
      <c r="AKA17" s="67"/>
      <c r="AKB17" s="67"/>
      <c r="AKC17" s="67"/>
      <c r="AKD17" s="67"/>
      <c r="AKE17" s="67"/>
      <c r="AKF17" s="67"/>
      <c r="AKG17" s="67"/>
      <c r="AKH17" s="67"/>
      <c r="AKI17" s="67"/>
      <c r="AKJ17" s="67"/>
      <c r="AKK17" s="67"/>
      <c r="AKL17" s="67"/>
      <c r="AKM17" s="67"/>
      <c r="AKN17" s="67"/>
      <c r="AKO17" s="67"/>
      <c r="AKP17" s="67"/>
      <c r="AKQ17" s="67"/>
      <c r="AKR17" s="67"/>
      <c r="AKS17" s="67"/>
      <c r="AKT17" s="67"/>
      <c r="AKU17" s="67"/>
      <c r="AKV17" s="67"/>
      <c r="AKW17" s="67"/>
      <c r="AKX17" s="67"/>
      <c r="AKY17" s="67"/>
      <c r="AKZ17" s="67"/>
      <c r="ALA17" s="67"/>
      <c r="ALB17" s="67"/>
      <c r="ALC17" s="67"/>
      <c r="ALD17" s="67"/>
      <c r="ALE17" s="67"/>
      <c r="ALF17" s="67"/>
      <c r="ALG17" s="67"/>
      <c r="ALH17" s="67"/>
      <c r="ALI17" s="67"/>
      <c r="ALJ17" s="67"/>
      <c r="ALK17" s="67"/>
      <c r="ALL17" s="67"/>
      <c r="ALM17" s="67"/>
      <c r="ALN17" s="67"/>
      <c r="ALO17" s="67"/>
      <c r="ALP17" s="67"/>
      <c r="ALQ17" s="67"/>
      <c r="ALR17" s="67"/>
      <c r="ALS17" s="67"/>
      <c r="ALT17" s="67"/>
      <c r="ALU17" s="67"/>
      <c r="ALV17" s="67"/>
      <c r="ALW17" s="67"/>
      <c r="ALX17" s="67"/>
      <c r="ALY17" s="67"/>
      <c r="ALZ17" s="67"/>
      <c r="AMA17" s="67"/>
      <c r="AMB17" s="67"/>
      <c r="AMC17" s="67"/>
      <c r="AMD17" s="67"/>
      <c r="AME17" s="67"/>
      <c r="AMF17" s="67"/>
      <c r="AMG17" s="67"/>
      <c r="AMH17" s="67"/>
      <c r="AMI17" s="67"/>
      <c r="AMJ17" s="67"/>
      <c r="AMK17" s="67"/>
      <c r="AML17" s="67"/>
      <c r="AMM17" s="67"/>
      <c r="AMN17" s="67"/>
      <c r="AMO17" s="67"/>
      <c r="AMP17" s="67"/>
      <c r="AMQ17" s="67"/>
      <c r="AMR17" s="67"/>
      <c r="AMS17" s="67"/>
      <c r="AMT17" s="67"/>
      <c r="AMU17" s="67"/>
      <c r="AMV17" s="67"/>
      <c r="AMW17" s="67"/>
      <c r="AMX17" s="67"/>
      <c r="AMY17" s="67"/>
      <c r="AMZ17" s="67"/>
      <c r="ANA17" s="67"/>
      <c r="ANB17" s="67"/>
      <c r="ANC17" s="67"/>
      <c r="AND17" s="67"/>
      <c r="ANE17" s="67"/>
      <c r="ANF17" s="67"/>
      <c r="ANG17" s="67"/>
      <c r="ANH17" s="67"/>
      <c r="ANI17" s="67"/>
      <c r="ANJ17" s="67"/>
      <c r="ANK17" s="67"/>
      <c r="ANL17" s="67"/>
      <c r="ANM17" s="67"/>
      <c r="ANN17" s="67"/>
      <c r="ANO17" s="67"/>
      <c r="ANP17" s="67"/>
      <c r="ANQ17" s="67"/>
      <c r="ANR17" s="67"/>
      <c r="ANS17" s="67"/>
      <c r="ANT17" s="67"/>
      <c r="ANU17" s="67"/>
      <c r="ANV17" s="67"/>
      <c r="ANW17" s="67"/>
      <c r="ANX17" s="67"/>
      <c r="ANY17" s="67"/>
      <c r="ANZ17" s="67"/>
      <c r="AOA17" s="67"/>
      <c r="AOB17" s="67"/>
      <c r="AOC17" s="67"/>
      <c r="AOD17" s="67"/>
      <c r="AOE17" s="67"/>
      <c r="AOF17" s="67"/>
      <c r="AOG17" s="67"/>
      <c r="AOH17" s="67"/>
      <c r="AOI17" s="67"/>
      <c r="AOJ17" s="67"/>
      <c r="AOK17" s="67"/>
      <c r="AOL17" s="67"/>
      <c r="AOM17" s="67"/>
      <c r="AON17" s="67"/>
      <c r="AOO17" s="67"/>
      <c r="AOP17" s="67"/>
      <c r="AOQ17" s="67"/>
      <c r="AOR17" s="67"/>
      <c r="AOS17" s="67"/>
      <c r="AOT17" s="67"/>
      <c r="AOU17" s="67"/>
      <c r="AOV17" s="67"/>
      <c r="AOW17" s="67"/>
      <c r="AOX17" s="67"/>
      <c r="AOY17" s="67"/>
      <c r="AOZ17" s="67"/>
      <c r="APA17" s="67"/>
      <c r="APB17" s="67"/>
      <c r="APC17" s="67"/>
      <c r="APD17" s="67"/>
      <c r="APE17" s="67"/>
      <c r="APF17" s="67"/>
      <c r="APG17" s="67"/>
      <c r="APH17" s="67"/>
      <c r="API17" s="67"/>
      <c r="APJ17" s="67"/>
      <c r="APK17" s="67"/>
      <c r="APL17" s="67"/>
      <c r="APM17" s="67"/>
      <c r="APN17" s="67"/>
      <c r="APO17" s="67"/>
      <c r="APP17" s="67"/>
      <c r="APQ17" s="67"/>
      <c r="APR17" s="67"/>
      <c r="APS17" s="67"/>
      <c r="APT17" s="67"/>
      <c r="APU17" s="67"/>
      <c r="APV17" s="67"/>
      <c r="APW17" s="67"/>
      <c r="APX17" s="67"/>
      <c r="APY17" s="67"/>
      <c r="APZ17" s="67"/>
      <c r="AQA17" s="67"/>
      <c r="AQB17" s="67"/>
      <c r="AQC17" s="67"/>
      <c r="AQD17" s="67"/>
      <c r="AQE17" s="67"/>
      <c r="AQF17" s="67"/>
      <c r="AQG17" s="67"/>
      <c r="AQH17" s="67"/>
      <c r="AQI17" s="67"/>
      <c r="AQJ17" s="67"/>
      <c r="AQK17" s="67"/>
      <c r="AQL17" s="67"/>
      <c r="AQM17" s="67"/>
      <c r="AQN17" s="67"/>
      <c r="AQO17" s="67"/>
      <c r="AQP17" s="67"/>
      <c r="AQQ17" s="67"/>
      <c r="AQR17" s="67"/>
      <c r="AQS17" s="67"/>
      <c r="AQT17" s="67"/>
      <c r="AQU17" s="67"/>
      <c r="AQV17" s="67"/>
      <c r="AQW17" s="67"/>
      <c r="AQX17" s="67"/>
      <c r="AQY17" s="67"/>
      <c r="AQZ17" s="67"/>
      <c r="ARA17" s="67"/>
      <c r="ARB17" s="67"/>
      <c r="ARC17" s="67"/>
      <c r="ARD17" s="67"/>
      <c r="ARE17" s="67"/>
      <c r="ARF17" s="67"/>
      <c r="ARG17" s="67"/>
      <c r="ARH17" s="67"/>
      <c r="ARI17" s="67"/>
      <c r="ARJ17" s="67"/>
      <c r="ARK17" s="67"/>
      <c r="ARL17" s="67"/>
      <c r="ARM17" s="67"/>
      <c r="ARN17" s="67"/>
      <c r="ARO17" s="67"/>
      <c r="ARP17" s="67"/>
      <c r="ARQ17" s="67"/>
      <c r="ARR17" s="67"/>
      <c r="ARS17" s="67"/>
      <c r="ART17" s="67"/>
      <c r="ARU17" s="67"/>
      <c r="ARV17" s="67"/>
      <c r="ARW17" s="67"/>
      <c r="ARX17" s="67"/>
      <c r="ARY17" s="67"/>
      <c r="ARZ17" s="67"/>
      <c r="ASA17" s="67"/>
      <c r="ASB17" s="67"/>
      <c r="ASC17" s="67"/>
      <c r="ASD17" s="67"/>
      <c r="ASE17" s="67"/>
      <c r="ASF17" s="67"/>
      <c r="ASG17" s="67"/>
      <c r="ASH17" s="67"/>
      <c r="ASI17" s="67"/>
      <c r="ASJ17" s="67"/>
      <c r="ASK17" s="67"/>
      <c r="ASL17" s="67"/>
      <c r="ASM17" s="67"/>
      <c r="ASN17" s="67"/>
      <c r="ASO17" s="67"/>
      <c r="ASP17" s="67"/>
      <c r="ASQ17" s="67"/>
      <c r="ASR17" s="67"/>
      <c r="ASS17" s="67"/>
      <c r="AST17" s="67"/>
      <c r="ASU17" s="67"/>
      <c r="ASV17" s="67"/>
      <c r="ASW17" s="67"/>
      <c r="ASX17" s="67"/>
      <c r="ASY17" s="67"/>
      <c r="ASZ17" s="67"/>
      <c r="ATA17" s="67"/>
      <c r="ATB17" s="67"/>
      <c r="ATC17" s="67"/>
      <c r="ATD17" s="67"/>
      <c r="ATE17" s="67"/>
      <c r="ATF17" s="67"/>
      <c r="ATG17" s="67"/>
      <c r="ATH17" s="67"/>
      <c r="ATI17" s="67"/>
      <c r="ATJ17" s="67"/>
      <c r="ATK17" s="67"/>
      <c r="ATL17" s="67"/>
      <c r="ATM17" s="67"/>
      <c r="ATN17" s="67"/>
      <c r="ATO17" s="67"/>
      <c r="ATP17" s="67"/>
      <c r="ATQ17" s="67"/>
      <c r="ATR17" s="67"/>
      <c r="ATS17" s="67"/>
      <c r="ATT17" s="67"/>
      <c r="ATU17" s="67"/>
      <c r="ATV17" s="67"/>
      <c r="ATW17" s="67"/>
      <c r="ATX17" s="67"/>
      <c r="ATY17" s="67"/>
      <c r="ATZ17" s="67"/>
      <c r="AUA17" s="67"/>
      <c r="AUB17" s="67"/>
      <c r="AUC17" s="67"/>
      <c r="AUD17" s="67"/>
      <c r="AUE17" s="67"/>
      <c r="AUF17" s="67"/>
      <c r="AUG17" s="67"/>
      <c r="AUH17" s="67"/>
      <c r="AUI17" s="67"/>
      <c r="AUJ17" s="67"/>
      <c r="AUK17" s="67"/>
      <c r="AUL17" s="67"/>
      <c r="AUM17" s="67"/>
      <c r="AUN17" s="67"/>
      <c r="AUO17" s="67"/>
      <c r="AUP17" s="67"/>
      <c r="AUQ17" s="67"/>
      <c r="AUR17" s="67"/>
      <c r="AUS17" s="67"/>
      <c r="AUT17" s="67"/>
      <c r="AUU17" s="67"/>
      <c r="AUV17" s="67"/>
      <c r="AUW17" s="67"/>
      <c r="AUX17" s="67"/>
      <c r="AUY17" s="67"/>
      <c r="AUZ17" s="67"/>
      <c r="AVA17" s="67"/>
      <c r="AVB17" s="67"/>
      <c r="AVC17" s="67"/>
      <c r="AVD17" s="67"/>
      <c r="AVE17" s="67"/>
      <c r="AVF17" s="67"/>
      <c r="AVG17" s="67"/>
      <c r="AVH17" s="67"/>
      <c r="AVI17" s="67"/>
      <c r="AVJ17" s="67"/>
      <c r="AVK17" s="67"/>
      <c r="AVL17" s="67"/>
      <c r="AVM17" s="67"/>
      <c r="AVN17" s="67"/>
      <c r="AVO17" s="67"/>
      <c r="AVP17" s="67"/>
      <c r="AVQ17" s="67"/>
      <c r="AVR17" s="67"/>
      <c r="AVS17" s="67"/>
      <c r="AVT17" s="67"/>
      <c r="AVU17" s="67"/>
      <c r="AVV17" s="67"/>
      <c r="AVW17" s="67"/>
      <c r="AVX17" s="67"/>
      <c r="AVY17" s="67"/>
      <c r="AVZ17" s="67"/>
      <c r="AWA17" s="67"/>
      <c r="AWB17" s="67"/>
      <c r="AWC17" s="67"/>
      <c r="AWD17" s="67"/>
      <c r="AWE17" s="67"/>
      <c r="AWF17" s="67"/>
      <c r="AWG17" s="67"/>
      <c r="AWH17" s="67"/>
      <c r="AWI17" s="67"/>
      <c r="AWJ17" s="67"/>
      <c r="AWK17" s="67"/>
      <c r="AWL17" s="67"/>
      <c r="AWM17" s="67"/>
      <c r="AWN17" s="67"/>
      <c r="AWO17" s="67"/>
      <c r="AWP17" s="67"/>
      <c r="AWQ17" s="67"/>
      <c r="AWR17" s="67"/>
      <c r="AWS17" s="67"/>
      <c r="AWT17" s="67"/>
      <c r="AWU17" s="67"/>
      <c r="AWV17" s="67"/>
      <c r="AWW17" s="67"/>
      <c r="AWX17" s="67"/>
      <c r="AWY17" s="67"/>
      <c r="AWZ17" s="67"/>
      <c r="AXA17" s="67"/>
      <c r="AXB17" s="67"/>
      <c r="AXC17" s="67"/>
      <c r="AXD17" s="67"/>
      <c r="AXE17" s="67"/>
      <c r="AXF17" s="67"/>
      <c r="AXG17" s="67"/>
      <c r="AXH17" s="67"/>
      <c r="AXI17" s="67"/>
      <c r="AXJ17" s="67"/>
      <c r="AXK17" s="67"/>
      <c r="AXL17" s="67"/>
      <c r="AXM17" s="67"/>
      <c r="AXN17" s="67"/>
      <c r="AXO17" s="67"/>
      <c r="AXP17" s="67"/>
      <c r="AXQ17" s="67"/>
      <c r="AXR17" s="67"/>
      <c r="AXS17" s="67"/>
      <c r="AXT17" s="67"/>
      <c r="AXU17" s="67"/>
      <c r="AXV17" s="67"/>
      <c r="AXW17" s="67"/>
      <c r="AXX17" s="67"/>
      <c r="AXY17" s="67"/>
      <c r="AXZ17" s="67"/>
      <c r="AYA17" s="67"/>
      <c r="AYB17" s="67"/>
      <c r="AYC17" s="67"/>
      <c r="AYD17" s="67"/>
      <c r="AYE17" s="67"/>
      <c r="AYF17" s="67"/>
      <c r="AYG17" s="67"/>
      <c r="AYH17" s="67"/>
      <c r="AYI17" s="67"/>
      <c r="AYJ17" s="67"/>
      <c r="AYK17" s="67"/>
      <c r="AYL17" s="67"/>
      <c r="AYM17" s="67"/>
      <c r="AYN17" s="67"/>
      <c r="AYO17" s="67"/>
      <c r="AYP17" s="67"/>
      <c r="AYQ17" s="67"/>
      <c r="AYR17" s="67"/>
      <c r="AYS17" s="67"/>
      <c r="AYT17" s="67"/>
      <c r="AYU17" s="67"/>
      <c r="AYV17" s="67"/>
      <c r="AYW17" s="67"/>
      <c r="AYX17" s="67"/>
      <c r="AYY17" s="67"/>
      <c r="AYZ17" s="67"/>
      <c r="AZA17" s="67"/>
      <c r="AZB17" s="67"/>
      <c r="AZC17" s="67"/>
      <c r="AZD17" s="67"/>
      <c r="AZE17" s="67"/>
      <c r="AZF17" s="67"/>
      <c r="AZG17" s="67"/>
      <c r="AZH17" s="67"/>
      <c r="AZI17" s="67"/>
      <c r="AZJ17" s="67"/>
      <c r="AZK17" s="67"/>
      <c r="AZL17" s="67"/>
      <c r="AZM17" s="67"/>
      <c r="AZN17" s="67"/>
      <c r="AZO17" s="67"/>
      <c r="AZP17" s="67"/>
      <c r="AZQ17" s="67"/>
      <c r="AZR17" s="67"/>
      <c r="AZS17" s="67"/>
      <c r="AZT17" s="67"/>
      <c r="AZU17" s="67"/>
      <c r="AZV17" s="67"/>
      <c r="AZW17" s="67"/>
      <c r="AZX17" s="67"/>
      <c r="AZY17" s="67"/>
      <c r="AZZ17" s="67"/>
      <c r="BAA17" s="67"/>
      <c r="BAB17" s="67"/>
      <c r="BAC17" s="67"/>
      <c r="BAD17" s="67"/>
      <c r="BAE17" s="67"/>
      <c r="BAF17" s="67"/>
      <c r="BAG17" s="67"/>
      <c r="BAH17" s="67"/>
      <c r="BAI17" s="67"/>
      <c r="BAJ17" s="67"/>
      <c r="BAK17" s="67"/>
      <c r="BAL17" s="67"/>
      <c r="BAM17" s="67"/>
      <c r="BAN17" s="67"/>
      <c r="BAO17" s="67"/>
      <c r="BAP17" s="67"/>
      <c r="BAQ17" s="67"/>
      <c r="BAR17" s="67"/>
      <c r="BAS17" s="67"/>
      <c r="BAT17" s="67"/>
      <c r="BAU17" s="67"/>
      <c r="BAV17" s="67"/>
      <c r="BAW17" s="67"/>
      <c r="BAX17" s="67"/>
      <c r="BAY17" s="67"/>
      <c r="BAZ17" s="67"/>
      <c r="BBA17" s="67"/>
      <c r="BBB17" s="67"/>
      <c r="BBC17" s="67"/>
      <c r="BBD17" s="67"/>
      <c r="BBE17" s="67"/>
      <c r="BBF17" s="67"/>
      <c r="BBG17" s="67"/>
      <c r="BBH17" s="67"/>
      <c r="BBI17" s="67"/>
      <c r="BBJ17" s="67"/>
      <c r="BBK17" s="67"/>
      <c r="BBL17" s="67"/>
      <c r="BBM17" s="67"/>
      <c r="BBN17" s="67"/>
      <c r="BBO17" s="67"/>
      <c r="BBP17" s="67"/>
      <c r="BBQ17" s="67"/>
      <c r="BBR17" s="67"/>
      <c r="BBS17" s="67"/>
      <c r="BBT17" s="67"/>
      <c r="BBU17" s="67"/>
      <c r="BBV17" s="67"/>
      <c r="BBW17" s="67"/>
      <c r="BBX17" s="67"/>
      <c r="BBY17" s="67"/>
      <c r="BBZ17" s="67"/>
      <c r="BCA17" s="67"/>
      <c r="BCB17" s="67"/>
      <c r="BCC17" s="67"/>
      <c r="BCD17" s="67"/>
      <c r="BCE17" s="67"/>
      <c r="BCF17" s="67"/>
      <c r="BCG17" s="67"/>
      <c r="BCH17" s="67"/>
      <c r="BCI17" s="67"/>
      <c r="BCJ17" s="67"/>
      <c r="BCK17" s="67"/>
      <c r="BCL17" s="67"/>
      <c r="BCM17" s="67"/>
      <c r="BCN17" s="67"/>
      <c r="BCO17" s="67"/>
      <c r="BCP17" s="67"/>
      <c r="BCQ17" s="67"/>
      <c r="BCR17" s="67"/>
      <c r="BCS17" s="67"/>
      <c r="BCT17" s="67"/>
      <c r="BCU17" s="67"/>
      <c r="BCV17" s="67"/>
      <c r="BCW17" s="67"/>
      <c r="BCX17" s="67"/>
      <c r="BCY17" s="67"/>
      <c r="BCZ17" s="67"/>
      <c r="BDA17" s="67"/>
      <c r="BDB17" s="67"/>
      <c r="BDC17" s="67"/>
      <c r="BDD17" s="67"/>
      <c r="BDE17" s="67"/>
      <c r="BDF17" s="67"/>
      <c r="BDG17" s="67"/>
      <c r="BDH17" s="67"/>
      <c r="BDI17" s="67"/>
      <c r="BDJ17" s="67"/>
      <c r="BDK17" s="67"/>
      <c r="BDL17" s="67"/>
      <c r="BDM17" s="67"/>
      <c r="BDN17" s="67"/>
      <c r="BDO17" s="67"/>
      <c r="BDP17" s="67"/>
      <c r="BDQ17" s="67"/>
      <c r="BDR17" s="67"/>
      <c r="BDS17" s="67"/>
      <c r="BDT17" s="67"/>
      <c r="BDU17" s="67"/>
      <c r="BDV17" s="67"/>
      <c r="BDW17" s="67"/>
      <c r="BDX17" s="67"/>
      <c r="BDY17" s="67"/>
      <c r="BDZ17" s="67"/>
      <c r="BEA17" s="67"/>
      <c r="BEB17" s="67"/>
      <c r="BEC17" s="67"/>
      <c r="BED17" s="67"/>
      <c r="BEE17" s="67"/>
      <c r="BEF17" s="67"/>
      <c r="BEG17" s="67"/>
      <c r="BEH17" s="67"/>
      <c r="BEI17" s="67"/>
      <c r="BEJ17" s="67"/>
      <c r="BEK17" s="67"/>
      <c r="BEL17" s="67"/>
      <c r="BEM17" s="67"/>
      <c r="BEN17" s="67"/>
      <c r="BEO17" s="67"/>
      <c r="BEP17" s="67"/>
      <c r="BEQ17" s="67"/>
      <c r="BER17" s="67"/>
      <c r="BES17" s="67"/>
      <c r="BET17" s="67"/>
      <c r="BEU17" s="67"/>
      <c r="BEV17" s="67"/>
      <c r="BEW17" s="67"/>
      <c r="BEX17" s="67"/>
      <c r="BEY17" s="67"/>
      <c r="BEZ17" s="67"/>
      <c r="BFA17" s="67"/>
      <c r="BFB17" s="67"/>
      <c r="BFC17" s="67"/>
      <c r="BFD17" s="67"/>
      <c r="BFE17" s="67"/>
      <c r="BFF17" s="67"/>
      <c r="BFG17" s="67"/>
      <c r="BFH17" s="67"/>
      <c r="BFI17" s="67"/>
      <c r="BFJ17" s="67"/>
      <c r="BFK17" s="67"/>
      <c r="BFL17" s="67"/>
      <c r="BFM17" s="67"/>
      <c r="BFN17" s="67"/>
      <c r="BFO17" s="67"/>
      <c r="BFP17" s="67"/>
      <c r="BFQ17" s="67"/>
      <c r="BFR17" s="67"/>
      <c r="BFS17" s="67"/>
      <c r="BFT17" s="67"/>
      <c r="BFU17" s="67"/>
      <c r="BFV17" s="67"/>
      <c r="BFW17" s="67"/>
      <c r="BFX17" s="67"/>
      <c r="BFY17" s="67"/>
      <c r="BFZ17" s="67"/>
      <c r="BGA17" s="67"/>
      <c r="BGB17" s="67"/>
      <c r="BGC17" s="67"/>
      <c r="BGD17" s="67"/>
      <c r="BGE17" s="67"/>
      <c r="BGF17" s="67"/>
      <c r="BGG17" s="67"/>
      <c r="BGH17" s="67"/>
      <c r="BGI17" s="67"/>
      <c r="BGJ17" s="67"/>
      <c r="BGK17" s="67"/>
      <c r="BGL17" s="67"/>
      <c r="BGM17" s="67"/>
      <c r="BGN17" s="67"/>
      <c r="BGO17" s="67"/>
      <c r="BGP17" s="67"/>
      <c r="BGQ17" s="67"/>
      <c r="BGR17" s="67"/>
      <c r="BGS17" s="67"/>
      <c r="BGT17" s="67"/>
      <c r="BGU17" s="67"/>
      <c r="BGV17" s="67"/>
      <c r="BGW17" s="67"/>
      <c r="BGX17" s="67"/>
      <c r="BGY17" s="67"/>
      <c r="BGZ17" s="67"/>
      <c r="BHA17" s="67"/>
      <c r="BHB17" s="67"/>
      <c r="BHC17" s="67"/>
      <c r="BHD17" s="67"/>
      <c r="BHE17" s="67"/>
      <c r="BHF17" s="67"/>
      <c r="BHG17" s="67"/>
      <c r="BHH17" s="67"/>
      <c r="BHI17" s="67"/>
      <c r="BHJ17" s="67"/>
      <c r="BHK17" s="67"/>
      <c r="BHL17" s="67"/>
      <c r="BHM17" s="67"/>
      <c r="BHN17" s="67"/>
      <c r="BHO17" s="67"/>
      <c r="BHP17" s="67"/>
      <c r="BHQ17" s="67"/>
      <c r="BHR17" s="67"/>
      <c r="BHS17" s="67"/>
      <c r="BHT17" s="67"/>
      <c r="BHU17" s="67"/>
      <c r="BHV17" s="67"/>
      <c r="BHW17" s="67"/>
      <c r="BHX17" s="67"/>
      <c r="BHY17" s="67"/>
      <c r="BHZ17" s="67"/>
      <c r="BIA17" s="67"/>
      <c r="BIB17" s="67"/>
      <c r="BIC17" s="67"/>
      <c r="BID17" s="67"/>
      <c r="BIE17" s="67"/>
      <c r="BIF17" s="67"/>
      <c r="BIG17" s="67"/>
      <c r="BIH17" s="67"/>
      <c r="BII17" s="67"/>
      <c r="BIJ17" s="67"/>
      <c r="BIK17" s="67"/>
      <c r="BIL17" s="67"/>
      <c r="BIM17" s="67"/>
      <c r="BIN17" s="67"/>
      <c r="BIO17" s="67"/>
      <c r="BIP17" s="67"/>
      <c r="BIQ17" s="67"/>
      <c r="BIR17" s="67"/>
      <c r="BIS17" s="67"/>
      <c r="BIT17" s="67"/>
      <c r="BIU17" s="67"/>
      <c r="BIV17" s="67"/>
      <c r="BIW17" s="67"/>
      <c r="BIX17" s="67"/>
      <c r="BIY17" s="67"/>
      <c r="BIZ17" s="67"/>
      <c r="BJA17" s="67"/>
      <c r="BJB17" s="67"/>
      <c r="BJC17" s="67"/>
      <c r="BJD17" s="67"/>
      <c r="BJE17" s="67"/>
      <c r="BJF17" s="67"/>
      <c r="BJG17" s="67"/>
      <c r="BJH17" s="67"/>
      <c r="BJI17" s="67"/>
      <c r="BJJ17" s="67"/>
      <c r="BJK17" s="67"/>
      <c r="BJL17" s="67"/>
      <c r="BJM17" s="67"/>
      <c r="BJN17" s="67"/>
      <c r="BJO17" s="67"/>
      <c r="BJP17" s="67"/>
      <c r="BJQ17" s="67"/>
      <c r="BJR17" s="67"/>
      <c r="BJS17" s="67"/>
      <c r="BJT17" s="67"/>
      <c r="BJU17" s="67"/>
      <c r="BJV17" s="67"/>
      <c r="BJW17" s="67"/>
      <c r="BJX17" s="67"/>
      <c r="BJY17" s="67"/>
      <c r="BJZ17" s="67"/>
      <c r="BKA17" s="67"/>
      <c r="BKB17" s="67"/>
      <c r="BKC17" s="67"/>
      <c r="BKD17" s="67"/>
      <c r="BKE17" s="67"/>
      <c r="BKF17" s="67"/>
      <c r="BKG17" s="67"/>
      <c r="BKH17" s="67"/>
      <c r="BKI17" s="67"/>
      <c r="BKJ17" s="67"/>
      <c r="BKK17" s="67"/>
      <c r="BKL17" s="67"/>
      <c r="BKM17" s="67"/>
      <c r="BKN17" s="67"/>
      <c r="BKO17" s="67"/>
      <c r="BKP17" s="67"/>
      <c r="BKQ17" s="67"/>
      <c r="BKR17" s="67"/>
      <c r="BKS17" s="67"/>
      <c r="BKT17" s="67"/>
      <c r="BKU17" s="67"/>
      <c r="BKV17" s="67"/>
      <c r="BKW17" s="67"/>
      <c r="BKX17" s="67"/>
      <c r="BKY17" s="67"/>
      <c r="BKZ17" s="67"/>
      <c r="BLA17" s="67"/>
      <c r="BLB17" s="67"/>
      <c r="BLC17" s="67"/>
      <c r="BLD17" s="67"/>
      <c r="BLE17" s="67"/>
      <c r="BLF17" s="67"/>
      <c r="BLG17" s="67"/>
      <c r="BLH17" s="67"/>
      <c r="BLI17" s="67"/>
      <c r="BLJ17" s="67"/>
      <c r="BLK17" s="67"/>
      <c r="BLL17" s="67"/>
      <c r="BLM17" s="67"/>
      <c r="BLN17" s="67"/>
      <c r="BLO17" s="67"/>
      <c r="BLP17" s="67"/>
      <c r="BLQ17" s="67"/>
      <c r="BLR17" s="67"/>
      <c r="BLS17" s="67"/>
      <c r="BLT17" s="67"/>
      <c r="BLU17" s="67"/>
      <c r="BLV17" s="67"/>
      <c r="BLW17" s="67"/>
      <c r="BLX17" s="67"/>
      <c r="BLY17" s="67"/>
      <c r="BLZ17" s="67"/>
      <c r="BMA17" s="67"/>
      <c r="BMB17" s="67"/>
      <c r="BMC17" s="67"/>
      <c r="BMD17" s="67"/>
      <c r="BME17" s="67"/>
      <c r="BMF17" s="67"/>
      <c r="BMG17" s="67"/>
      <c r="BMH17" s="67"/>
      <c r="BMI17" s="67"/>
      <c r="BMJ17" s="67"/>
      <c r="BMK17" s="67"/>
      <c r="BML17" s="67"/>
      <c r="BMM17" s="67"/>
      <c r="BMN17" s="67"/>
      <c r="BMO17" s="67"/>
      <c r="BMP17" s="67"/>
      <c r="BMQ17" s="67"/>
      <c r="BMR17" s="67"/>
      <c r="BMS17" s="67"/>
      <c r="BMT17" s="67"/>
      <c r="BMU17" s="67"/>
      <c r="BMV17" s="67"/>
      <c r="BMW17" s="67"/>
      <c r="BMX17" s="67"/>
      <c r="BMY17" s="67"/>
      <c r="BMZ17" s="67"/>
      <c r="BNA17" s="67"/>
      <c r="BNB17" s="67"/>
      <c r="BNC17" s="67"/>
      <c r="BND17" s="67"/>
      <c r="BNE17" s="67"/>
      <c r="BNF17" s="67"/>
      <c r="BNG17" s="67"/>
      <c r="BNH17" s="67"/>
      <c r="BNI17" s="67"/>
      <c r="BNJ17" s="67"/>
      <c r="BNK17" s="67"/>
      <c r="BNL17" s="67"/>
      <c r="BNM17" s="67"/>
      <c r="BNN17" s="67"/>
      <c r="BNO17" s="67"/>
      <c r="BNP17" s="67"/>
      <c r="BNQ17" s="67"/>
      <c r="BNR17" s="67"/>
      <c r="BNS17" s="67"/>
      <c r="BNT17" s="67"/>
      <c r="BNU17" s="67"/>
      <c r="BNV17" s="67"/>
      <c r="BNW17" s="67"/>
      <c r="BNX17" s="67"/>
      <c r="BNY17" s="67"/>
      <c r="BNZ17" s="67"/>
      <c r="BOA17" s="67"/>
      <c r="BOB17" s="67"/>
      <c r="BOC17" s="67"/>
      <c r="BOD17" s="67"/>
      <c r="BOE17" s="67"/>
      <c r="BOF17" s="67"/>
      <c r="BOG17" s="67"/>
      <c r="BOH17" s="67"/>
      <c r="BOI17" s="67"/>
      <c r="BOJ17" s="67"/>
      <c r="BOK17" s="67"/>
      <c r="BOL17" s="67"/>
      <c r="BOM17" s="67"/>
      <c r="BON17" s="67"/>
      <c r="BOO17" s="67"/>
      <c r="BOP17" s="67"/>
      <c r="BOQ17" s="67"/>
      <c r="BOR17" s="67"/>
      <c r="BOS17" s="67"/>
      <c r="BOT17" s="67"/>
      <c r="BOU17" s="67"/>
      <c r="BOV17" s="67"/>
      <c r="BOW17" s="67"/>
      <c r="BOX17" s="67"/>
      <c r="BOY17" s="67"/>
      <c r="BOZ17" s="67"/>
      <c r="BPA17" s="67"/>
      <c r="BPB17" s="67"/>
      <c r="BPC17" s="67"/>
      <c r="BPD17" s="67"/>
      <c r="BPE17" s="67"/>
      <c r="BPF17" s="67"/>
      <c r="BPG17" s="67"/>
      <c r="BPH17" s="67"/>
      <c r="BPI17" s="67"/>
      <c r="BPJ17" s="67"/>
      <c r="BPK17" s="67"/>
      <c r="BPL17" s="67"/>
      <c r="BPM17" s="67"/>
      <c r="BPN17" s="67"/>
      <c r="BPO17" s="67"/>
      <c r="BPP17" s="67"/>
      <c r="BPQ17" s="67"/>
      <c r="BPR17" s="67"/>
      <c r="BPS17" s="67"/>
      <c r="BPT17" s="67"/>
      <c r="BPU17" s="67"/>
      <c r="BPV17" s="67"/>
      <c r="BPW17" s="67"/>
      <c r="BPX17" s="67"/>
      <c r="BPY17" s="67"/>
      <c r="BPZ17" s="67"/>
      <c r="BQA17" s="67"/>
      <c r="BQB17" s="67"/>
      <c r="BQC17" s="67"/>
      <c r="BQD17" s="67"/>
      <c r="BQE17" s="67"/>
      <c r="BQF17" s="67"/>
      <c r="BQG17" s="67"/>
      <c r="BQH17" s="67"/>
      <c r="BQI17" s="67"/>
      <c r="BQJ17" s="67"/>
      <c r="BQK17" s="67"/>
      <c r="BQL17" s="67"/>
      <c r="BQM17" s="67"/>
      <c r="BQN17" s="67"/>
      <c r="BQO17" s="67"/>
      <c r="BQP17" s="67"/>
      <c r="BQQ17" s="67"/>
      <c r="BQR17" s="67"/>
      <c r="BQS17" s="67"/>
      <c r="BQT17" s="67"/>
      <c r="BQU17" s="67"/>
      <c r="BQV17" s="67"/>
      <c r="BQW17" s="67"/>
      <c r="BQX17" s="67"/>
      <c r="BQY17" s="67"/>
      <c r="BQZ17" s="67"/>
      <c r="BRA17" s="67"/>
      <c r="BRB17" s="67"/>
      <c r="BRC17" s="67"/>
      <c r="BRD17" s="67"/>
      <c r="BRE17" s="67"/>
      <c r="BRF17" s="67"/>
      <c r="BRG17" s="67"/>
      <c r="BRH17" s="67"/>
      <c r="BRI17" s="67"/>
      <c r="BRJ17" s="67"/>
      <c r="BRK17" s="67"/>
      <c r="BRL17" s="67"/>
      <c r="BRM17" s="67"/>
      <c r="BRN17" s="67"/>
      <c r="BRO17" s="67"/>
      <c r="BRP17" s="67"/>
      <c r="BRQ17" s="67"/>
      <c r="BRR17" s="67"/>
      <c r="BRS17" s="67"/>
      <c r="BRT17" s="67"/>
      <c r="BRU17" s="67"/>
      <c r="BRV17" s="67"/>
      <c r="BRW17" s="67"/>
      <c r="BRX17" s="67"/>
      <c r="BRY17" s="67"/>
      <c r="BRZ17" s="67"/>
      <c r="BSA17" s="67"/>
      <c r="BSB17" s="67"/>
      <c r="BSC17" s="67"/>
      <c r="BSD17" s="67"/>
      <c r="BSE17" s="67"/>
      <c r="BSF17" s="67"/>
      <c r="BSG17" s="67"/>
      <c r="BSH17" s="67"/>
      <c r="BSI17" s="67"/>
      <c r="BSJ17" s="67"/>
      <c r="BSK17" s="67"/>
      <c r="BSL17" s="67"/>
      <c r="BSM17" s="67"/>
      <c r="BSN17" s="67"/>
      <c r="BSO17" s="67"/>
      <c r="BSP17" s="67"/>
      <c r="BSQ17" s="67"/>
      <c r="BSR17" s="67"/>
      <c r="BSS17" s="67"/>
      <c r="BST17" s="67"/>
      <c r="BSU17" s="67"/>
      <c r="BSV17" s="67"/>
      <c r="BSW17" s="67"/>
      <c r="BSX17" s="67"/>
      <c r="BSY17" s="67"/>
      <c r="BSZ17" s="67"/>
      <c r="BTA17" s="67"/>
      <c r="BTB17" s="67"/>
      <c r="BTC17" s="67"/>
      <c r="BTD17" s="67"/>
      <c r="BTE17" s="67"/>
      <c r="BTF17" s="67"/>
      <c r="BTG17" s="67"/>
      <c r="BTH17" s="67"/>
      <c r="BTI17" s="67"/>
      <c r="BTJ17" s="67"/>
      <c r="BTK17" s="67"/>
      <c r="BTL17" s="67"/>
      <c r="BTM17" s="67"/>
      <c r="BTN17" s="67"/>
      <c r="BTO17" s="67"/>
      <c r="BTP17" s="67"/>
      <c r="BTQ17" s="67"/>
      <c r="BTR17" s="67"/>
      <c r="BTS17" s="67"/>
      <c r="BTT17" s="67"/>
      <c r="BTU17" s="67"/>
      <c r="BTV17" s="67"/>
      <c r="BTW17" s="67"/>
      <c r="BTX17" s="67"/>
      <c r="BTY17" s="67"/>
      <c r="BTZ17" s="67"/>
      <c r="BUA17" s="67"/>
      <c r="BUB17" s="67"/>
      <c r="BUC17" s="67"/>
      <c r="BUD17" s="67"/>
      <c r="BUE17" s="67"/>
      <c r="BUF17" s="67"/>
      <c r="BUG17" s="67"/>
      <c r="BUH17" s="67"/>
      <c r="BUI17" s="67"/>
      <c r="BUJ17" s="67"/>
      <c r="BUK17" s="67"/>
      <c r="BUL17" s="67"/>
      <c r="BUM17" s="67"/>
      <c r="BUN17" s="67"/>
      <c r="BUO17" s="67"/>
      <c r="BUP17" s="67"/>
      <c r="BUQ17" s="67"/>
      <c r="BUR17" s="67"/>
      <c r="BUS17" s="67"/>
      <c r="BUT17" s="67"/>
      <c r="BUU17" s="67"/>
      <c r="BUV17" s="67"/>
      <c r="BUW17" s="67"/>
      <c r="BUX17" s="67"/>
      <c r="BUY17" s="67"/>
      <c r="BUZ17" s="67"/>
      <c r="BVA17" s="67"/>
      <c r="BVB17" s="67"/>
      <c r="BVC17" s="67"/>
      <c r="BVD17" s="67"/>
      <c r="BVE17" s="67"/>
      <c r="BVF17" s="67"/>
      <c r="BVG17" s="67"/>
      <c r="BVH17" s="67"/>
      <c r="BVI17" s="67"/>
      <c r="BVJ17" s="67"/>
      <c r="BVK17" s="67"/>
      <c r="BVL17" s="67"/>
      <c r="BVM17" s="67"/>
      <c r="BVN17" s="67"/>
      <c r="BVO17" s="67"/>
      <c r="BVP17" s="67"/>
      <c r="BVQ17" s="67"/>
      <c r="BVR17" s="67"/>
      <c r="BVS17" s="67"/>
      <c r="BVT17" s="67"/>
      <c r="BVU17" s="67"/>
      <c r="BVV17" s="67"/>
      <c r="BVW17" s="67"/>
      <c r="BVX17" s="67"/>
      <c r="BVY17" s="67"/>
      <c r="BVZ17" s="67"/>
      <c r="BWA17" s="67"/>
      <c r="BWB17" s="67"/>
      <c r="BWC17" s="67"/>
      <c r="BWD17" s="67"/>
      <c r="BWE17" s="67"/>
      <c r="BWF17" s="67"/>
      <c r="BWG17" s="67"/>
      <c r="BWH17" s="67"/>
      <c r="BWI17" s="67"/>
      <c r="BWJ17" s="67"/>
      <c r="BWK17" s="67"/>
      <c r="BWL17" s="67"/>
      <c r="BWM17" s="67"/>
      <c r="BWN17" s="67"/>
      <c r="BWO17" s="67"/>
    </row>
    <row r="18" spans="1:1965" ht="47.25" x14ac:dyDescent="0.25">
      <c r="A18" s="77">
        <v>46</v>
      </c>
      <c r="B18" s="78" t="s">
        <v>435</v>
      </c>
      <c r="C18" s="89" t="s">
        <v>436</v>
      </c>
      <c r="D18" s="85" t="s">
        <v>1369</v>
      </c>
      <c r="E18" s="80">
        <v>0</v>
      </c>
      <c r="F18" s="80">
        <v>0</v>
      </c>
      <c r="G18" s="80"/>
      <c r="H18" s="80"/>
      <c r="I18" s="80"/>
      <c r="J18" s="80"/>
      <c r="K18" s="80"/>
      <c r="L18" s="80"/>
      <c r="M18" s="80"/>
      <c r="N18" s="81"/>
      <c r="O18" s="82">
        <f t="shared" si="1"/>
        <v>0</v>
      </c>
      <c r="P18" s="83"/>
    </row>
    <row r="19" spans="1:1965" s="68" customFormat="1" ht="31.5" x14ac:dyDescent="0.25">
      <c r="A19" s="88">
        <v>47</v>
      </c>
      <c r="B19" s="86" t="s">
        <v>437</v>
      </c>
      <c r="C19" s="87" t="s">
        <v>438</v>
      </c>
      <c r="D19" s="79" t="s">
        <v>422</v>
      </c>
      <c r="E19" s="80">
        <v>5000</v>
      </c>
      <c r="F19" s="80">
        <v>8000</v>
      </c>
      <c r="G19" s="80">
        <v>0</v>
      </c>
      <c r="H19" s="80">
        <v>0</v>
      </c>
      <c r="I19" s="80">
        <v>0</v>
      </c>
      <c r="J19" s="80">
        <v>0</v>
      </c>
      <c r="K19" s="80">
        <v>0</v>
      </c>
      <c r="L19" s="80">
        <v>0</v>
      </c>
      <c r="M19" s="80">
        <v>0</v>
      </c>
      <c r="N19" s="81">
        <v>0</v>
      </c>
      <c r="O19" s="82">
        <f t="shared" si="1"/>
        <v>13000</v>
      </c>
      <c r="P19" s="84"/>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c r="IW19" s="67"/>
      <c r="IX19" s="67"/>
      <c r="IY19" s="67"/>
      <c r="IZ19" s="67"/>
      <c r="JA19" s="67"/>
      <c r="JB19" s="67"/>
      <c r="JC19" s="67"/>
      <c r="JD19" s="67"/>
      <c r="JE19" s="67"/>
      <c r="JF19" s="67"/>
      <c r="JG19" s="67"/>
      <c r="JH19" s="67"/>
      <c r="JI19" s="67"/>
      <c r="JJ19" s="67"/>
      <c r="JK19" s="67"/>
      <c r="JL19" s="67"/>
      <c r="JM19" s="67"/>
      <c r="JN19" s="67"/>
      <c r="JO19" s="67"/>
      <c r="JP19" s="67"/>
      <c r="JQ19" s="67"/>
      <c r="JR19" s="67"/>
      <c r="JS19" s="67"/>
      <c r="JT19" s="67"/>
      <c r="JU19" s="67"/>
      <c r="JV19" s="67"/>
      <c r="JW19" s="67"/>
      <c r="JX19" s="67"/>
      <c r="JY19" s="67"/>
      <c r="JZ19" s="67"/>
      <c r="KA19" s="67"/>
      <c r="KB19" s="67"/>
      <c r="KC19" s="67"/>
      <c r="KD19" s="67"/>
      <c r="KE19" s="67"/>
      <c r="KF19" s="67"/>
      <c r="KG19" s="67"/>
      <c r="KH19" s="67"/>
      <c r="KI19" s="67"/>
      <c r="KJ19" s="67"/>
      <c r="KK19" s="67"/>
      <c r="KL19" s="67"/>
      <c r="KM19" s="67"/>
      <c r="KN19" s="67"/>
      <c r="KO19" s="67"/>
      <c r="KP19" s="67"/>
      <c r="KQ19" s="67"/>
      <c r="KR19" s="67"/>
      <c r="KS19" s="67"/>
      <c r="KT19" s="67"/>
      <c r="KU19" s="67"/>
      <c r="KV19" s="67"/>
      <c r="KW19" s="67"/>
      <c r="KX19" s="67"/>
      <c r="KY19" s="67"/>
      <c r="KZ19" s="67"/>
      <c r="LA19" s="67"/>
      <c r="LB19" s="67"/>
      <c r="LC19" s="67"/>
      <c r="LD19" s="67"/>
      <c r="LE19" s="67"/>
      <c r="LF19" s="67"/>
      <c r="LG19" s="67"/>
      <c r="LH19" s="67"/>
      <c r="LI19" s="67"/>
      <c r="LJ19" s="67"/>
      <c r="LK19" s="67"/>
      <c r="LL19" s="67"/>
      <c r="LM19" s="67"/>
      <c r="LN19" s="67"/>
      <c r="LO19" s="67"/>
      <c r="LP19" s="67"/>
      <c r="LQ19" s="67"/>
      <c r="LR19" s="67"/>
      <c r="LS19" s="67"/>
      <c r="LT19" s="67"/>
      <c r="LU19" s="67"/>
      <c r="LV19" s="67"/>
      <c r="LW19" s="67"/>
      <c r="LX19" s="67"/>
      <c r="LY19" s="67"/>
      <c r="LZ19" s="67"/>
      <c r="MA19" s="67"/>
      <c r="MB19" s="67"/>
      <c r="MC19" s="67"/>
      <c r="MD19" s="67"/>
      <c r="ME19" s="67"/>
      <c r="MF19" s="67"/>
      <c r="MG19" s="67"/>
      <c r="MH19" s="67"/>
      <c r="MI19" s="67"/>
      <c r="MJ19" s="67"/>
      <c r="MK19" s="67"/>
      <c r="ML19" s="67"/>
      <c r="MM19" s="67"/>
      <c r="MN19" s="67"/>
      <c r="MO19" s="67"/>
      <c r="MP19" s="67"/>
      <c r="MQ19" s="67"/>
      <c r="MR19" s="67"/>
      <c r="MS19" s="67"/>
      <c r="MT19" s="67"/>
      <c r="MU19" s="67"/>
      <c r="MV19" s="67"/>
      <c r="MW19" s="67"/>
      <c r="MX19" s="67"/>
      <c r="MY19" s="67"/>
      <c r="MZ19" s="67"/>
      <c r="NA19" s="67"/>
      <c r="NB19" s="67"/>
      <c r="NC19" s="67"/>
      <c r="ND19" s="67"/>
      <c r="NE19" s="67"/>
      <c r="NF19" s="67"/>
      <c r="NG19" s="67"/>
      <c r="NH19" s="67"/>
      <c r="NI19" s="67"/>
      <c r="NJ19" s="67"/>
      <c r="NK19" s="67"/>
      <c r="NL19" s="67"/>
      <c r="NM19" s="67"/>
      <c r="NN19" s="67"/>
      <c r="NO19" s="67"/>
      <c r="NP19" s="67"/>
      <c r="NQ19" s="67"/>
      <c r="NR19" s="67"/>
      <c r="NS19" s="67"/>
      <c r="NT19" s="67"/>
      <c r="NU19" s="67"/>
      <c r="NV19" s="67"/>
      <c r="NW19" s="67"/>
      <c r="NX19" s="67"/>
      <c r="NY19" s="67"/>
      <c r="NZ19" s="67"/>
      <c r="OA19" s="67"/>
      <c r="OB19" s="67"/>
      <c r="OC19" s="67"/>
      <c r="OD19" s="67"/>
      <c r="OE19" s="67"/>
      <c r="OF19" s="67"/>
      <c r="OG19" s="67"/>
      <c r="OH19" s="67"/>
      <c r="OI19" s="67"/>
      <c r="OJ19" s="67"/>
      <c r="OK19" s="67"/>
      <c r="OL19" s="67"/>
      <c r="OM19" s="67"/>
      <c r="ON19" s="67"/>
      <c r="OO19" s="67"/>
      <c r="OP19" s="67"/>
      <c r="OQ19" s="67"/>
      <c r="OR19" s="67"/>
      <c r="OS19" s="67"/>
      <c r="OT19" s="67"/>
      <c r="OU19" s="67"/>
      <c r="OV19" s="67"/>
      <c r="OW19" s="67"/>
      <c r="OX19" s="67"/>
      <c r="OY19" s="67"/>
      <c r="OZ19" s="67"/>
      <c r="PA19" s="67"/>
      <c r="PB19" s="67"/>
      <c r="PC19" s="67"/>
      <c r="PD19" s="67"/>
      <c r="PE19" s="67"/>
      <c r="PF19" s="67"/>
      <c r="PG19" s="67"/>
      <c r="PH19" s="67"/>
      <c r="PI19" s="67"/>
      <c r="PJ19" s="67"/>
      <c r="PK19" s="67"/>
      <c r="PL19" s="67"/>
      <c r="PM19" s="67"/>
      <c r="PN19" s="67"/>
      <c r="PO19" s="67"/>
      <c r="PP19" s="67"/>
      <c r="PQ19" s="67"/>
      <c r="PR19" s="67"/>
      <c r="PS19" s="67"/>
      <c r="PT19" s="67"/>
      <c r="PU19" s="67"/>
      <c r="PV19" s="67"/>
      <c r="PW19" s="67"/>
      <c r="PX19" s="67"/>
      <c r="PY19" s="67"/>
      <c r="PZ19" s="67"/>
      <c r="QA19" s="67"/>
      <c r="QB19" s="67"/>
      <c r="QC19" s="67"/>
      <c r="QD19" s="67"/>
      <c r="QE19" s="67"/>
      <c r="QF19" s="67"/>
      <c r="QG19" s="67"/>
      <c r="QH19" s="67"/>
      <c r="QI19" s="67"/>
      <c r="QJ19" s="67"/>
      <c r="QK19" s="67"/>
      <c r="QL19" s="67"/>
      <c r="QM19" s="67"/>
      <c r="QN19" s="67"/>
      <c r="QO19" s="67"/>
      <c r="QP19" s="67"/>
      <c r="QQ19" s="67"/>
      <c r="QR19" s="67"/>
      <c r="QS19" s="67"/>
      <c r="QT19" s="67"/>
      <c r="QU19" s="67"/>
      <c r="QV19" s="67"/>
      <c r="QW19" s="67"/>
      <c r="QX19" s="67"/>
      <c r="QY19" s="67"/>
      <c r="QZ19" s="67"/>
      <c r="RA19" s="67"/>
      <c r="RB19" s="67"/>
      <c r="RC19" s="67"/>
      <c r="RD19" s="67"/>
      <c r="RE19" s="67"/>
      <c r="RF19" s="67"/>
      <c r="RG19" s="67"/>
      <c r="RH19" s="67"/>
      <c r="RI19" s="67"/>
      <c r="RJ19" s="67"/>
      <c r="RK19" s="67"/>
      <c r="RL19" s="67"/>
      <c r="RM19" s="67"/>
      <c r="RN19" s="67"/>
      <c r="RO19" s="67"/>
      <c r="RP19" s="67"/>
      <c r="RQ19" s="67"/>
      <c r="RR19" s="67"/>
      <c r="RS19" s="67"/>
      <c r="RT19" s="67"/>
      <c r="RU19" s="67"/>
      <c r="RV19" s="67"/>
      <c r="RW19" s="67"/>
      <c r="RX19" s="67"/>
      <c r="RY19" s="67"/>
      <c r="RZ19" s="67"/>
      <c r="SA19" s="67"/>
      <c r="SB19" s="67"/>
      <c r="SC19" s="67"/>
      <c r="SD19" s="67"/>
      <c r="SE19" s="67"/>
      <c r="SF19" s="67"/>
      <c r="SG19" s="67"/>
      <c r="SH19" s="67"/>
      <c r="SI19" s="67"/>
      <c r="SJ19" s="67"/>
      <c r="SK19" s="67"/>
      <c r="SL19" s="67"/>
      <c r="SM19" s="67"/>
      <c r="SN19" s="67"/>
      <c r="SO19" s="67"/>
      <c r="SP19" s="67"/>
      <c r="SQ19" s="67"/>
      <c r="SR19" s="67"/>
      <c r="SS19" s="67"/>
      <c r="ST19" s="67"/>
      <c r="SU19" s="67"/>
      <c r="SV19" s="67"/>
      <c r="SW19" s="67"/>
      <c r="SX19" s="67"/>
      <c r="SY19" s="67"/>
      <c r="SZ19" s="67"/>
      <c r="TA19" s="67"/>
      <c r="TB19" s="67"/>
      <c r="TC19" s="67"/>
      <c r="TD19" s="67"/>
      <c r="TE19" s="67"/>
      <c r="TF19" s="67"/>
      <c r="TG19" s="67"/>
      <c r="TH19" s="67"/>
      <c r="TI19" s="67"/>
      <c r="TJ19" s="67"/>
      <c r="TK19" s="67"/>
      <c r="TL19" s="67"/>
      <c r="TM19" s="67"/>
      <c r="TN19" s="67"/>
      <c r="TO19" s="67"/>
      <c r="TP19" s="67"/>
      <c r="TQ19" s="67"/>
      <c r="TR19" s="67"/>
      <c r="TS19" s="67"/>
      <c r="TT19" s="67"/>
      <c r="TU19" s="67"/>
      <c r="TV19" s="67"/>
      <c r="TW19" s="67"/>
      <c r="TX19" s="67"/>
      <c r="TY19" s="67"/>
      <c r="TZ19" s="67"/>
      <c r="UA19" s="67"/>
      <c r="UB19" s="67"/>
      <c r="UC19" s="67"/>
      <c r="UD19" s="67"/>
      <c r="UE19" s="67"/>
      <c r="UF19" s="67"/>
      <c r="UG19" s="67"/>
      <c r="UH19" s="67"/>
      <c r="UI19" s="67"/>
      <c r="UJ19" s="67"/>
      <c r="UK19" s="67"/>
      <c r="UL19" s="67"/>
      <c r="UM19" s="67"/>
      <c r="UN19" s="67"/>
      <c r="UO19" s="67"/>
      <c r="UP19" s="67"/>
      <c r="UQ19" s="67"/>
      <c r="UR19" s="67"/>
      <c r="US19" s="67"/>
      <c r="UT19" s="67"/>
      <c r="UU19" s="67"/>
      <c r="UV19" s="67"/>
      <c r="UW19" s="67"/>
      <c r="UX19" s="67"/>
      <c r="UY19" s="67"/>
      <c r="UZ19" s="67"/>
      <c r="VA19" s="67"/>
      <c r="VB19" s="67"/>
      <c r="VC19" s="67"/>
      <c r="VD19" s="67"/>
      <c r="VE19" s="67"/>
      <c r="VF19" s="67"/>
      <c r="VG19" s="67"/>
      <c r="VH19" s="67"/>
      <c r="VI19" s="67"/>
      <c r="VJ19" s="67"/>
      <c r="VK19" s="67"/>
      <c r="VL19" s="67"/>
      <c r="VM19" s="67"/>
      <c r="VN19" s="67"/>
      <c r="VO19" s="67"/>
      <c r="VP19" s="67"/>
      <c r="VQ19" s="67"/>
      <c r="VR19" s="67"/>
      <c r="VS19" s="67"/>
      <c r="VT19" s="67"/>
      <c r="VU19" s="67"/>
      <c r="VV19" s="67"/>
      <c r="VW19" s="67"/>
      <c r="VX19" s="67"/>
      <c r="VY19" s="67"/>
      <c r="VZ19" s="67"/>
      <c r="WA19" s="67"/>
      <c r="WB19" s="67"/>
      <c r="WC19" s="67"/>
      <c r="WD19" s="67"/>
      <c r="WE19" s="67"/>
      <c r="WF19" s="67"/>
      <c r="WG19" s="67"/>
      <c r="WH19" s="67"/>
      <c r="WI19" s="67"/>
      <c r="WJ19" s="67"/>
      <c r="WK19" s="67"/>
      <c r="WL19" s="67"/>
      <c r="WM19" s="67"/>
      <c r="WN19" s="67"/>
      <c r="WO19" s="67"/>
      <c r="WP19" s="67"/>
      <c r="WQ19" s="67"/>
      <c r="WR19" s="67"/>
      <c r="WS19" s="67"/>
      <c r="WT19" s="67"/>
      <c r="WU19" s="67"/>
      <c r="WV19" s="67"/>
      <c r="WW19" s="67"/>
      <c r="WX19" s="67"/>
      <c r="WY19" s="67"/>
      <c r="WZ19" s="67"/>
      <c r="XA19" s="67"/>
      <c r="XB19" s="67"/>
      <c r="XC19" s="67"/>
      <c r="XD19" s="67"/>
      <c r="XE19" s="67"/>
      <c r="XF19" s="67"/>
      <c r="XG19" s="67"/>
      <c r="XH19" s="67"/>
      <c r="XI19" s="67"/>
      <c r="XJ19" s="67"/>
      <c r="XK19" s="67"/>
      <c r="XL19" s="67"/>
      <c r="XM19" s="67"/>
      <c r="XN19" s="67"/>
      <c r="XO19" s="67"/>
      <c r="XP19" s="67"/>
      <c r="XQ19" s="67"/>
      <c r="XR19" s="67"/>
      <c r="XS19" s="67"/>
      <c r="XT19" s="67"/>
      <c r="XU19" s="67"/>
      <c r="XV19" s="67"/>
      <c r="XW19" s="67"/>
      <c r="XX19" s="67"/>
      <c r="XY19" s="67"/>
      <c r="XZ19" s="67"/>
      <c r="YA19" s="67"/>
      <c r="YB19" s="67"/>
      <c r="YC19" s="67"/>
      <c r="YD19" s="67"/>
      <c r="YE19" s="67"/>
      <c r="YF19" s="67"/>
      <c r="YG19" s="67"/>
      <c r="YH19" s="67"/>
      <c r="YI19" s="67"/>
      <c r="YJ19" s="67"/>
      <c r="YK19" s="67"/>
      <c r="YL19" s="67"/>
      <c r="YM19" s="67"/>
      <c r="YN19" s="67"/>
      <c r="YO19" s="67"/>
      <c r="YP19" s="67"/>
      <c r="YQ19" s="67"/>
      <c r="YR19" s="67"/>
      <c r="YS19" s="67"/>
      <c r="YT19" s="67"/>
      <c r="YU19" s="67"/>
      <c r="YV19" s="67"/>
      <c r="YW19" s="67"/>
      <c r="YX19" s="67"/>
      <c r="YY19" s="67"/>
      <c r="YZ19" s="67"/>
      <c r="ZA19" s="67"/>
      <c r="ZB19" s="67"/>
      <c r="ZC19" s="67"/>
      <c r="ZD19" s="67"/>
      <c r="ZE19" s="67"/>
      <c r="ZF19" s="67"/>
      <c r="ZG19" s="67"/>
      <c r="ZH19" s="67"/>
      <c r="ZI19" s="67"/>
      <c r="ZJ19" s="67"/>
      <c r="ZK19" s="67"/>
      <c r="ZL19" s="67"/>
      <c r="ZM19" s="67"/>
      <c r="ZN19" s="67"/>
      <c r="ZO19" s="67"/>
      <c r="ZP19" s="67"/>
      <c r="ZQ19" s="67"/>
      <c r="ZR19" s="67"/>
      <c r="ZS19" s="67"/>
      <c r="ZT19" s="67"/>
      <c r="ZU19" s="67"/>
      <c r="ZV19" s="67"/>
      <c r="ZW19" s="67"/>
      <c r="ZX19" s="67"/>
      <c r="ZY19" s="67"/>
      <c r="ZZ19" s="67"/>
      <c r="AAA19" s="67"/>
      <c r="AAB19" s="67"/>
      <c r="AAC19" s="67"/>
      <c r="AAD19" s="67"/>
      <c r="AAE19" s="67"/>
      <c r="AAF19" s="67"/>
      <c r="AAG19" s="67"/>
      <c r="AAH19" s="67"/>
      <c r="AAI19" s="67"/>
      <c r="AAJ19" s="67"/>
      <c r="AAK19" s="67"/>
      <c r="AAL19" s="67"/>
      <c r="AAM19" s="67"/>
      <c r="AAN19" s="67"/>
      <c r="AAO19" s="67"/>
      <c r="AAP19" s="67"/>
      <c r="AAQ19" s="67"/>
      <c r="AAR19" s="67"/>
      <c r="AAS19" s="67"/>
      <c r="AAT19" s="67"/>
      <c r="AAU19" s="67"/>
      <c r="AAV19" s="67"/>
      <c r="AAW19" s="67"/>
      <c r="AAX19" s="67"/>
      <c r="AAY19" s="67"/>
      <c r="AAZ19" s="67"/>
      <c r="ABA19" s="67"/>
      <c r="ABB19" s="67"/>
      <c r="ABC19" s="67"/>
      <c r="ABD19" s="67"/>
      <c r="ABE19" s="67"/>
      <c r="ABF19" s="67"/>
      <c r="ABG19" s="67"/>
      <c r="ABH19" s="67"/>
      <c r="ABI19" s="67"/>
      <c r="ABJ19" s="67"/>
      <c r="ABK19" s="67"/>
      <c r="ABL19" s="67"/>
      <c r="ABM19" s="67"/>
      <c r="ABN19" s="67"/>
      <c r="ABO19" s="67"/>
      <c r="ABP19" s="67"/>
      <c r="ABQ19" s="67"/>
      <c r="ABR19" s="67"/>
      <c r="ABS19" s="67"/>
      <c r="ABT19" s="67"/>
      <c r="ABU19" s="67"/>
      <c r="ABV19" s="67"/>
      <c r="ABW19" s="67"/>
      <c r="ABX19" s="67"/>
      <c r="ABY19" s="67"/>
      <c r="ABZ19" s="67"/>
      <c r="ACA19" s="67"/>
      <c r="ACB19" s="67"/>
      <c r="ACC19" s="67"/>
      <c r="ACD19" s="67"/>
      <c r="ACE19" s="67"/>
      <c r="ACF19" s="67"/>
      <c r="ACG19" s="67"/>
      <c r="ACH19" s="67"/>
      <c r="ACI19" s="67"/>
      <c r="ACJ19" s="67"/>
      <c r="ACK19" s="67"/>
      <c r="ACL19" s="67"/>
      <c r="ACM19" s="67"/>
      <c r="ACN19" s="67"/>
      <c r="ACO19" s="67"/>
      <c r="ACP19" s="67"/>
      <c r="ACQ19" s="67"/>
      <c r="ACR19" s="67"/>
      <c r="ACS19" s="67"/>
      <c r="ACT19" s="67"/>
      <c r="ACU19" s="67"/>
      <c r="ACV19" s="67"/>
      <c r="ACW19" s="67"/>
      <c r="ACX19" s="67"/>
      <c r="ACY19" s="67"/>
      <c r="ACZ19" s="67"/>
      <c r="ADA19" s="67"/>
      <c r="ADB19" s="67"/>
      <c r="ADC19" s="67"/>
      <c r="ADD19" s="67"/>
      <c r="ADE19" s="67"/>
      <c r="ADF19" s="67"/>
      <c r="ADG19" s="67"/>
      <c r="ADH19" s="67"/>
      <c r="ADI19" s="67"/>
      <c r="ADJ19" s="67"/>
      <c r="ADK19" s="67"/>
      <c r="ADL19" s="67"/>
      <c r="ADM19" s="67"/>
      <c r="ADN19" s="67"/>
      <c r="ADO19" s="67"/>
      <c r="ADP19" s="67"/>
      <c r="ADQ19" s="67"/>
      <c r="ADR19" s="67"/>
      <c r="ADS19" s="67"/>
      <c r="ADT19" s="67"/>
      <c r="ADU19" s="67"/>
      <c r="ADV19" s="67"/>
      <c r="ADW19" s="67"/>
      <c r="ADX19" s="67"/>
      <c r="ADY19" s="67"/>
      <c r="ADZ19" s="67"/>
      <c r="AEA19" s="67"/>
      <c r="AEB19" s="67"/>
      <c r="AEC19" s="67"/>
      <c r="AED19" s="67"/>
      <c r="AEE19" s="67"/>
      <c r="AEF19" s="67"/>
      <c r="AEG19" s="67"/>
      <c r="AEH19" s="67"/>
      <c r="AEI19" s="67"/>
      <c r="AEJ19" s="67"/>
      <c r="AEK19" s="67"/>
      <c r="AEL19" s="67"/>
      <c r="AEM19" s="67"/>
      <c r="AEN19" s="67"/>
      <c r="AEO19" s="67"/>
      <c r="AEP19" s="67"/>
      <c r="AEQ19" s="67"/>
      <c r="AER19" s="67"/>
      <c r="AES19" s="67"/>
      <c r="AET19" s="67"/>
      <c r="AEU19" s="67"/>
      <c r="AEV19" s="67"/>
      <c r="AEW19" s="67"/>
      <c r="AEX19" s="67"/>
      <c r="AEY19" s="67"/>
      <c r="AEZ19" s="67"/>
      <c r="AFA19" s="67"/>
      <c r="AFB19" s="67"/>
      <c r="AFC19" s="67"/>
      <c r="AFD19" s="67"/>
      <c r="AFE19" s="67"/>
      <c r="AFF19" s="67"/>
      <c r="AFG19" s="67"/>
      <c r="AFH19" s="67"/>
      <c r="AFI19" s="67"/>
      <c r="AFJ19" s="67"/>
      <c r="AFK19" s="67"/>
      <c r="AFL19" s="67"/>
      <c r="AFM19" s="67"/>
      <c r="AFN19" s="67"/>
      <c r="AFO19" s="67"/>
      <c r="AFP19" s="67"/>
      <c r="AFQ19" s="67"/>
      <c r="AFR19" s="67"/>
      <c r="AFS19" s="67"/>
      <c r="AFT19" s="67"/>
      <c r="AFU19" s="67"/>
      <c r="AFV19" s="67"/>
      <c r="AFW19" s="67"/>
      <c r="AFX19" s="67"/>
      <c r="AFY19" s="67"/>
      <c r="AFZ19" s="67"/>
      <c r="AGA19" s="67"/>
      <c r="AGB19" s="67"/>
      <c r="AGC19" s="67"/>
      <c r="AGD19" s="67"/>
      <c r="AGE19" s="67"/>
      <c r="AGF19" s="67"/>
      <c r="AGG19" s="67"/>
      <c r="AGH19" s="67"/>
      <c r="AGI19" s="67"/>
      <c r="AGJ19" s="67"/>
      <c r="AGK19" s="67"/>
      <c r="AGL19" s="67"/>
      <c r="AGM19" s="67"/>
      <c r="AGN19" s="67"/>
      <c r="AGO19" s="67"/>
      <c r="AGP19" s="67"/>
      <c r="AGQ19" s="67"/>
      <c r="AGR19" s="67"/>
      <c r="AGS19" s="67"/>
      <c r="AGT19" s="67"/>
      <c r="AGU19" s="67"/>
      <c r="AGV19" s="67"/>
      <c r="AGW19" s="67"/>
      <c r="AGX19" s="67"/>
      <c r="AGY19" s="67"/>
      <c r="AGZ19" s="67"/>
      <c r="AHA19" s="67"/>
      <c r="AHB19" s="67"/>
      <c r="AHC19" s="67"/>
      <c r="AHD19" s="67"/>
      <c r="AHE19" s="67"/>
      <c r="AHF19" s="67"/>
      <c r="AHG19" s="67"/>
      <c r="AHH19" s="67"/>
      <c r="AHI19" s="67"/>
      <c r="AHJ19" s="67"/>
      <c r="AHK19" s="67"/>
      <c r="AHL19" s="67"/>
      <c r="AHM19" s="67"/>
      <c r="AHN19" s="67"/>
      <c r="AHO19" s="67"/>
      <c r="AHP19" s="67"/>
      <c r="AHQ19" s="67"/>
      <c r="AHR19" s="67"/>
      <c r="AHS19" s="67"/>
      <c r="AHT19" s="67"/>
      <c r="AHU19" s="67"/>
      <c r="AHV19" s="67"/>
      <c r="AHW19" s="67"/>
      <c r="AHX19" s="67"/>
      <c r="AHY19" s="67"/>
      <c r="AHZ19" s="67"/>
      <c r="AIA19" s="67"/>
      <c r="AIB19" s="67"/>
      <c r="AIC19" s="67"/>
      <c r="AID19" s="67"/>
      <c r="AIE19" s="67"/>
      <c r="AIF19" s="67"/>
      <c r="AIG19" s="67"/>
      <c r="AIH19" s="67"/>
      <c r="AII19" s="67"/>
      <c r="AIJ19" s="67"/>
      <c r="AIK19" s="67"/>
      <c r="AIL19" s="67"/>
      <c r="AIM19" s="67"/>
      <c r="AIN19" s="67"/>
      <c r="AIO19" s="67"/>
      <c r="AIP19" s="67"/>
      <c r="AIQ19" s="67"/>
      <c r="AIR19" s="67"/>
      <c r="AIS19" s="67"/>
      <c r="AIT19" s="67"/>
      <c r="AIU19" s="67"/>
      <c r="AIV19" s="67"/>
      <c r="AIW19" s="67"/>
      <c r="AIX19" s="67"/>
      <c r="AIY19" s="67"/>
      <c r="AIZ19" s="67"/>
      <c r="AJA19" s="67"/>
      <c r="AJB19" s="67"/>
      <c r="AJC19" s="67"/>
      <c r="AJD19" s="67"/>
      <c r="AJE19" s="67"/>
      <c r="AJF19" s="67"/>
      <c r="AJG19" s="67"/>
      <c r="AJH19" s="67"/>
      <c r="AJI19" s="67"/>
      <c r="AJJ19" s="67"/>
      <c r="AJK19" s="67"/>
      <c r="AJL19" s="67"/>
      <c r="AJM19" s="67"/>
      <c r="AJN19" s="67"/>
      <c r="AJO19" s="67"/>
      <c r="AJP19" s="67"/>
      <c r="AJQ19" s="67"/>
      <c r="AJR19" s="67"/>
      <c r="AJS19" s="67"/>
      <c r="AJT19" s="67"/>
      <c r="AJU19" s="67"/>
      <c r="AJV19" s="67"/>
      <c r="AJW19" s="67"/>
      <c r="AJX19" s="67"/>
      <c r="AJY19" s="67"/>
      <c r="AJZ19" s="67"/>
      <c r="AKA19" s="67"/>
      <c r="AKB19" s="67"/>
      <c r="AKC19" s="67"/>
      <c r="AKD19" s="67"/>
      <c r="AKE19" s="67"/>
      <c r="AKF19" s="67"/>
      <c r="AKG19" s="67"/>
      <c r="AKH19" s="67"/>
      <c r="AKI19" s="67"/>
      <c r="AKJ19" s="67"/>
      <c r="AKK19" s="67"/>
      <c r="AKL19" s="67"/>
      <c r="AKM19" s="67"/>
      <c r="AKN19" s="67"/>
      <c r="AKO19" s="67"/>
      <c r="AKP19" s="67"/>
      <c r="AKQ19" s="67"/>
      <c r="AKR19" s="67"/>
      <c r="AKS19" s="67"/>
      <c r="AKT19" s="67"/>
      <c r="AKU19" s="67"/>
      <c r="AKV19" s="67"/>
      <c r="AKW19" s="67"/>
      <c r="AKX19" s="67"/>
      <c r="AKY19" s="67"/>
      <c r="AKZ19" s="67"/>
      <c r="ALA19" s="67"/>
      <c r="ALB19" s="67"/>
      <c r="ALC19" s="67"/>
      <c r="ALD19" s="67"/>
      <c r="ALE19" s="67"/>
      <c r="ALF19" s="67"/>
      <c r="ALG19" s="67"/>
      <c r="ALH19" s="67"/>
      <c r="ALI19" s="67"/>
      <c r="ALJ19" s="67"/>
      <c r="ALK19" s="67"/>
      <c r="ALL19" s="67"/>
      <c r="ALM19" s="67"/>
      <c r="ALN19" s="67"/>
      <c r="ALO19" s="67"/>
      <c r="ALP19" s="67"/>
      <c r="ALQ19" s="67"/>
      <c r="ALR19" s="67"/>
      <c r="ALS19" s="67"/>
      <c r="ALT19" s="67"/>
      <c r="ALU19" s="67"/>
      <c r="ALV19" s="67"/>
      <c r="ALW19" s="67"/>
      <c r="ALX19" s="67"/>
      <c r="ALY19" s="67"/>
      <c r="ALZ19" s="67"/>
      <c r="AMA19" s="67"/>
      <c r="AMB19" s="67"/>
      <c r="AMC19" s="67"/>
      <c r="AMD19" s="67"/>
      <c r="AME19" s="67"/>
      <c r="AMF19" s="67"/>
      <c r="AMG19" s="67"/>
      <c r="AMH19" s="67"/>
      <c r="AMI19" s="67"/>
      <c r="AMJ19" s="67"/>
      <c r="AMK19" s="67"/>
      <c r="AML19" s="67"/>
      <c r="AMM19" s="67"/>
      <c r="AMN19" s="67"/>
      <c r="AMO19" s="67"/>
      <c r="AMP19" s="67"/>
      <c r="AMQ19" s="67"/>
      <c r="AMR19" s="67"/>
      <c r="AMS19" s="67"/>
      <c r="AMT19" s="67"/>
      <c r="AMU19" s="67"/>
      <c r="AMV19" s="67"/>
      <c r="AMW19" s="67"/>
      <c r="AMX19" s="67"/>
      <c r="AMY19" s="67"/>
      <c r="AMZ19" s="67"/>
      <c r="ANA19" s="67"/>
      <c r="ANB19" s="67"/>
      <c r="ANC19" s="67"/>
      <c r="AND19" s="67"/>
      <c r="ANE19" s="67"/>
      <c r="ANF19" s="67"/>
      <c r="ANG19" s="67"/>
      <c r="ANH19" s="67"/>
      <c r="ANI19" s="67"/>
      <c r="ANJ19" s="67"/>
      <c r="ANK19" s="67"/>
      <c r="ANL19" s="67"/>
      <c r="ANM19" s="67"/>
      <c r="ANN19" s="67"/>
      <c r="ANO19" s="67"/>
      <c r="ANP19" s="67"/>
      <c r="ANQ19" s="67"/>
      <c r="ANR19" s="67"/>
      <c r="ANS19" s="67"/>
      <c r="ANT19" s="67"/>
      <c r="ANU19" s="67"/>
      <c r="ANV19" s="67"/>
      <c r="ANW19" s="67"/>
      <c r="ANX19" s="67"/>
      <c r="ANY19" s="67"/>
      <c r="ANZ19" s="67"/>
      <c r="AOA19" s="67"/>
      <c r="AOB19" s="67"/>
      <c r="AOC19" s="67"/>
      <c r="AOD19" s="67"/>
      <c r="AOE19" s="67"/>
      <c r="AOF19" s="67"/>
      <c r="AOG19" s="67"/>
      <c r="AOH19" s="67"/>
      <c r="AOI19" s="67"/>
      <c r="AOJ19" s="67"/>
      <c r="AOK19" s="67"/>
      <c r="AOL19" s="67"/>
      <c r="AOM19" s="67"/>
      <c r="AON19" s="67"/>
      <c r="AOO19" s="67"/>
      <c r="AOP19" s="67"/>
      <c r="AOQ19" s="67"/>
      <c r="AOR19" s="67"/>
      <c r="AOS19" s="67"/>
      <c r="AOT19" s="67"/>
      <c r="AOU19" s="67"/>
      <c r="AOV19" s="67"/>
      <c r="AOW19" s="67"/>
      <c r="AOX19" s="67"/>
      <c r="AOY19" s="67"/>
      <c r="AOZ19" s="67"/>
      <c r="APA19" s="67"/>
      <c r="APB19" s="67"/>
      <c r="APC19" s="67"/>
      <c r="APD19" s="67"/>
      <c r="APE19" s="67"/>
      <c r="APF19" s="67"/>
      <c r="APG19" s="67"/>
      <c r="APH19" s="67"/>
      <c r="API19" s="67"/>
      <c r="APJ19" s="67"/>
      <c r="APK19" s="67"/>
      <c r="APL19" s="67"/>
      <c r="APM19" s="67"/>
      <c r="APN19" s="67"/>
      <c r="APO19" s="67"/>
      <c r="APP19" s="67"/>
      <c r="APQ19" s="67"/>
      <c r="APR19" s="67"/>
      <c r="APS19" s="67"/>
      <c r="APT19" s="67"/>
      <c r="APU19" s="67"/>
      <c r="APV19" s="67"/>
      <c r="APW19" s="67"/>
      <c r="APX19" s="67"/>
      <c r="APY19" s="67"/>
      <c r="APZ19" s="67"/>
      <c r="AQA19" s="67"/>
      <c r="AQB19" s="67"/>
      <c r="AQC19" s="67"/>
      <c r="AQD19" s="67"/>
      <c r="AQE19" s="67"/>
      <c r="AQF19" s="67"/>
      <c r="AQG19" s="67"/>
      <c r="AQH19" s="67"/>
      <c r="AQI19" s="67"/>
      <c r="AQJ19" s="67"/>
      <c r="AQK19" s="67"/>
      <c r="AQL19" s="67"/>
      <c r="AQM19" s="67"/>
      <c r="AQN19" s="67"/>
      <c r="AQO19" s="67"/>
      <c r="AQP19" s="67"/>
      <c r="AQQ19" s="67"/>
      <c r="AQR19" s="67"/>
      <c r="AQS19" s="67"/>
      <c r="AQT19" s="67"/>
      <c r="AQU19" s="67"/>
      <c r="AQV19" s="67"/>
      <c r="AQW19" s="67"/>
      <c r="AQX19" s="67"/>
      <c r="AQY19" s="67"/>
      <c r="AQZ19" s="67"/>
      <c r="ARA19" s="67"/>
      <c r="ARB19" s="67"/>
      <c r="ARC19" s="67"/>
      <c r="ARD19" s="67"/>
      <c r="ARE19" s="67"/>
      <c r="ARF19" s="67"/>
      <c r="ARG19" s="67"/>
      <c r="ARH19" s="67"/>
      <c r="ARI19" s="67"/>
      <c r="ARJ19" s="67"/>
      <c r="ARK19" s="67"/>
      <c r="ARL19" s="67"/>
      <c r="ARM19" s="67"/>
      <c r="ARN19" s="67"/>
      <c r="ARO19" s="67"/>
      <c r="ARP19" s="67"/>
      <c r="ARQ19" s="67"/>
      <c r="ARR19" s="67"/>
      <c r="ARS19" s="67"/>
      <c r="ART19" s="67"/>
      <c r="ARU19" s="67"/>
      <c r="ARV19" s="67"/>
      <c r="ARW19" s="67"/>
      <c r="ARX19" s="67"/>
      <c r="ARY19" s="67"/>
      <c r="ARZ19" s="67"/>
      <c r="ASA19" s="67"/>
      <c r="ASB19" s="67"/>
      <c r="ASC19" s="67"/>
      <c r="ASD19" s="67"/>
      <c r="ASE19" s="67"/>
      <c r="ASF19" s="67"/>
      <c r="ASG19" s="67"/>
      <c r="ASH19" s="67"/>
      <c r="ASI19" s="67"/>
      <c r="ASJ19" s="67"/>
      <c r="ASK19" s="67"/>
      <c r="ASL19" s="67"/>
      <c r="ASM19" s="67"/>
      <c r="ASN19" s="67"/>
      <c r="ASO19" s="67"/>
      <c r="ASP19" s="67"/>
      <c r="ASQ19" s="67"/>
      <c r="ASR19" s="67"/>
      <c r="ASS19" s="67"/>
      <c r="AST19" s="67"/>
      <c r="ASU19" s="67"/>
      <c r="ASV19" s="67"/>
      <c r="ASW19" s="67"/>
      <c r="ASX19" s="67"/>
      <c r="ASY19" s="67"/>
      <c r="ASZ19" s="67"/>
      <c r="ATA19" s="67"/>
      <c r="ATB19" s="67"/>
      <c r="ATC19" s="67"/>
      <c r="ATD19" s="67"/>
      <c r="ATE19" s="67"/>
      <c r="ATF19" s="67"/>
      <c r="ATG19" s="67"/>
      <c r="ATH19" s="67"/>
      <c r="ATI19" s="67"/>
      <c r="ATJ19" s="67"/>
      <c r="ATK19" s="67"/>
      <c r="ATL19" s="67"/>
      <c r="ATM19" s="67"/>
      <c r="ATN19" s="67"/>
      <c r="ATO19" s="67"/>
      <c r="ATP19" s="67"/>
      <c r="ATQ19" s="67"/>
      <c r="ATR19" s="67"/>
      <c r="ATS19" s="67"/>
      <c r="ATT19" s="67"/>
      <c r="ATU19" s="67"/>
      <c r="ATV19" s="67"/>
      <c r="ATW19" s="67"/>
      <c r="ATX19" s="67"/>
      <c r="ATY19" s="67"/>
      <c r="ATZ19" s="67"/>
      <c r="AUA19" s="67"/>
      <c r="AUB19" s="67"/>
      <c r="AUC19" s="67"/>
      <c r="AUD19" s="67"/>
      <c r="AUE19" s="67"/>
      <c r="AUF19" s="67"/>
      <c r="AUG19" s="67"/>
      <c r="AUH19" s="67"/>
      <c r="AUI19" s="67"/>
      <c r="AUJ19" s="67"/>
      <c r="AUK19" s="67"/>
      <c r="AUL19" s="67"/>
      <c r="AUM19" s="67"/>
      <c r="AUN19" s="67"/>
      <c r="AUO19" s="67"/>
      <c r="AUP19" s="67"/>
      <c r="AUQ19" s="67"/>
      <c r="AUR19" s="67"/>
      <c r="AUS19" s="67"/>
      <c r="AUT19" s="67"/>
      <c r="AUU19" s="67"/>
      <c r="AUV19" s="67"/>
      <c r="AUW19" s="67"/>
      <c r="AUX19" s="67"/>
      <c r="AUY19" s="67"/>
      <c r="AUZ19" s="67"/>
      <c r="AVA19" s="67"/>
      <c r="AVB19" s="67"/>
      <c r="AVC19" s="67"/>
      <c r="AVD19" s="67"/>
      <c r="AVE19" s="67"/>
      <c r="AVF19" s="67"/>
      <c r="AVG19" s="67"/>
      <c r="AVH19" s="67"/>
      <c r="AVI19" s="67"/>
      <c r="AVJ19" s="67"/>
      <c r="AVK19" s="67"/>
      <c r="AVL19" s="67"/>
      <c r="AVM19" s="67"/>
      <c r="AVN19" s="67"/>
      <c r="AVO19" s="67"/>
      <c r="AVP19" s="67"/>
      <c r="AVQ19" s="67"/>
      <c r="AVR19" s="67"/>
      <c r="AVS19" s="67"/>
      <c r="AVT19" s="67"/>
      <c r="AVU19" s="67"/>
      <c r="AVV19" s="67"/>
      <c r="AVW19" s="67"/>
      <c r="AVX19" s="67"/>
      <c r="AVY19" s="67"/>
      <c r="AVZ19" s="67"/>
      <c r="AWA19" s="67"/>
      <c r="AWB19" s="67"/>
      <c r="AWC19" s="67"/>
      <c r="AWD19" s="67"/>
      <c r="AWE19" s="67"/>
      <c r="AWF19" s="67"/>
      <c r="AWG19" s="67"/>
      <c r="AWH19" s="67"/>
      <c r="AWI19" s="67"/>
      <c r="AWJ19" s="67"/>
      <c r="AWK19" s="67"/>
      <c r="AWL19" s="67"/>
      <c r="AWM19" s="67"/>
      <c r="AWN19" s="67"/>
      <c r="AWO19" s="67"/>
      <c r="AWP19" s="67"/>
      <c r="AWQ19" s="67"/>
      <c r="AWR19" s="67"/>
      <c r="AWS19" s="67"/>
      <c r="AWT19" s="67"/>
      <c r="AWU19" s="67"/>
      <c r="AWV19" s="67"/>
      <c r="AWW19" s="67"/>
      <c r="AWX19" s="67"/>
      <c r="AWY19" s="67"/>
      <c r="AWZ19" s="67"/>
      <c r="AXA19" s="67"/>
      <c r="AXB19" s="67"/>
      <c r="AXC19" s="67"/>
      <c r="AXD19" s="67"/>
      <c r="AXE19" s="67"/>
      <c r="AXF19" s="67"/>
      <c r="AXG19" s="67"/>
      <c r="AXH19" s="67"/>
      <c r="AXI19" s="67"/>
      <c r="AXJ19" s="67"/>
      <c r="AXK19" s="67"/>
      <c r="AXL19" s="67"/>
      <c r="AXM19" s="67"/>
      <c r="AXN19" s="67"/>
      <c r="AXO19" s="67"/>
      <c r="AXP19" s="67"/>
      <c r="AXQ19" s="67"/>
      <c r="AXR19" s="67"/>
      <c r="AXS19" s="67"/>
      <c r="AXT19" s="67"/>
      <c r="AXU19" s="67"/>
      <c r="AXV19" s="67"/>
      <c r="AXW19" s="67"/>
      <c r="AXX19" s="67"/>
      <c r="AXY19" s="67"/>
      <c r="AXZ19" s="67"/>
      <c r="AYA19" s="67"/>
      <c r="AYB19" s="67"/>
      <c r="AYC19" s="67"/>
      <c r="AYD19" s="67"/>
      <c r="AYE19" s="67"/>
      <c r="AYF19" s="67"/>
      <c r="AYG19" s="67"/>
      <c r="AYH19" s="67"/>
      <c r="AYI19" s="67"/>
      <c r="AYJ19" s="67"/>
      <c r="AYK19" s="67"/>
      <c r="AYL19" s="67"/>
      <c r="AYM19" s="67"/>
      <c r="AYN19" s="67"/>
      <c r="AYO19" s="67"/>
      <c r="AYP19" s="67"/>
      <c r="AYQ19" s="67"/>
      <c r="AYR19" s="67"/>
      <c r="AYS19" s="67"/>
      <c r="AYT19" s="67"/>
      <c r="AYU19" s="67"/>
      <c r="AYV19" s="67"/>
      <c r="AYW19" s="67"/>
      <c r="AYX19" s="67"/>
      <c r="AYY19" s="67"/>
      <c r="AYZ19" s="67"/>
      <c r="AZA19" s="67"/>
      <c r="AZB19" s="67"/>
      <c r="AZC19" s="67"/>
      <c r="AZD19" s="67"/>
      <c r="AZE19" s="67"/>
      <c r="AZF19" s="67"/>
      <c r="AZG19" s="67"/>
      <c r="AZH19" s="67"/>
      <c r="AZI19" s="67"/>
      <c r="AZJ19" s="67"/>
      <c r="AZK19" s="67"/>
      <c r="AZL19" s="67"/>
      <c r="AZM19" s="67"/>
      <c r="AZN19" s="67"/>
      <c r="AZO19" s="67"/>
      <c r="AZP19" s="67"/>
      <c r="AZQ19" s="67"/>
      <c r="AZR19" s="67"/>
      <c r="AZS19" s="67"/>
      <c r="AZT19" s="67"/>
      <c r="AZU19" s="67"/>
      <c r="AZV19" s="67"/>
      <c r="AZW19" s="67"/>
      <c r="AZX19" s="67"/>
      <c r="AZY19" s="67"/>
      <c r="AZZ19" s="67"/>
      <c r="BAA19" s="67"/>
      <c r="BAB19" s="67"/>
      <c r="BAC19" s="67"/>
      <c r="BAD19" s="67"/>
      <c r="BAE19" s="67"/>
      <c r="BAF19" s="67"/>
      <c r="BAG19" s="67"/>
      <c r="BAH19" s="67"/>
      <c r="BAI19" s="67"/>
      <c r="BAJ19" s="67"/>
      <c r="BAK19" s="67"/>
      <c r="BAL19" s="67"/>
      <c r="BAM19" s="67"/>
      <c r="BAN19" s="67"/>
      <c r="BAO19" s="67"/>
      <c r="BAP19" s="67"/>
      <c r="BAQ19" s="67"/>
      <c r="BAR19" s="67"/>
      <c r="BAS19" s="67"/>
      <c r="BAT19" s="67"/>
      <c r="BAU19" s="67"/>
      <c r="BAV19" s="67"/>
      <c r="BAW19" s="67"/>
      <c r="BAX19" s="67"/>
      <c r="BAY19" s="67"/>
      <c r="BAZ19" s="67"/>
      <c r="BBA19" s="67"/>
      <c r="BBB19" s="67"/>
      <c r="BBC19" s="67"/>
      <c r="BBD19" s="67"/>
      <c r="BBE19" s="67"/>
      <c r="BBF19" s="67"/>
      <c r="BBG19" s="67"/>
      <c r="BBH19" s="67"/>
      <c r="BBI19" s="67"/>
      <c r="BBJ19" s="67"/>
      <c r="BBK19" s="67"/>
      <c r="BBL19" s="67"/>
      <c r="BBM19" s="67"/>
      <c r="BBN19" s="67"/>
      <c r="BBO19" s="67"/>
      <c r="BBP19" s="67"/>
      <c r="BBQ19" s="67"/>
      <c r="BBR19" s="67"/>
      <c r="BBS19" s="67"/>
      <c r="BBT19" s="67"/>
      <c r="BBU19" s="67"/>
      <c r="BBV19" s="67"/>
      <c r="BBW19" s="67"/>
      <c r="BBX19" s="67"/>
      <c r="BBY19" s="67"/>
      <c r="BBZ19" s="67"/>
      <c r="BCA19" s="67"/>
      <c r="BCB19" s="67"/>
      <c r="BCC19" s="67"/>
      <c r="BCD19" s="67"/>
      <c r="BCE19" s="67"/>
      <c r="BCF19" s="67"/>
      <c r="BCG19" s="67"/>
      <c r="BCH19" s="67"/>
      <c r="BCI19" s="67"/>
      <c r="BCJ19" s="67"/>
      <c r="BCK19" s="67"/>
      <c r="BCL19" s="67"/>
      <c r="BCM19" s="67"/>
      <c r="BCN19" s="67"/>
      <c r="BCO19" s="67"/>
      <c r="BCP19" s="67"/>
      <c r="BCQ19" s="67"/>
      <c r="BCR19" s="67"/>
      <c r="BCS19" s="67"/>
      <c r="BCT19" s="67"/>
      <c r="BCU19" s="67"/>
      <c r="BCV19" s="67"/>
      <c r="BCW19" s="67"/>
      <c r="BCX19" s="67"/>
      <c r="BCY19" s="67"/>
      <c r="BCZ19" s="67"/>
      <c r="BDA19" s="67"/>
      <c r="BDB19" s="67"/>
      <c r="BDC19" s="67"/>
      <c r="BDD19" s="67"/>
      <c r="BDE19" s="67"/>
      <c r="BDF19" s="67"/>
      <c r="BDG19" s="67"/>
      <c r="BDH19" s="67"/>
      <c r="BDI19" s="67"/>
      <c r="BDJ19" s="67"/>
      <c r="BDK19" s="67"/>
      <c r="BDL19" s="67"/>
      <c r="BDM19" s="67"/>
      <c r="BDN19" s="67"/>
      <c r="BDO19" s="67"/>
      <c r="BDP19" s="67"/>
      <c r="BDQ19" s="67"/>
      <c r="BDR19" s="67"/>
      <c r="BDS19" s="67"/>
      <c r="BDT19" s="67"/>
      <c r="BDU19" s="67"/>
      <c r="BDV19" s="67"/>
      <c r="BDW19" s="67"/>
      <c r="BDX19" s="67"/>
      <c r="BDY19" s="67"/>
      <c r="BDZ19" s="67"/>
      <c r="BEA19" s="67"/>
      <c r="BEB19" s="67"/>
      <c r="BEC19" s="67"/>
      <c r="BED19" s="67"/>
      <c r="BEE19" s="67"/>
      <c r="BEF19" s="67"/>
      <c r="BEG19" s="67"/>
      <c r="BEH19" s="67"/>
      <c r="BEI19" s="67"/>
      <c r="BEJ19" s="67"/>
      <c r="BEK19" s="67"/>
      <c r="BEL19" s="67"/>
      <c r="BEM19" s="67"/>
      <c r="BEN19" s="67"/>
      <c r="BEO19" s="67"/>
      <c r="BEP19" s="67"/>
      <c r="BEQ19" s="67"/>
      <c r="BER19" s="67"/>
      <c r="BES19" s="67"/>
      <c r="BET19" s="67"/>
      <c r="BEU19" s="67"/>
      <c r="BEV19" s="67"/>
      <c r="BEW19" s="67"/>
      <c r="BEX19" s="67"/>
      <c r="BEY19" s="67"/>
      <c r="BEZ19" s="67"/>
      <c r="BFA19" s="67"/>
      <c r="BFB19" s="67"/>
      <c r="BFC19" s="67"/>
      <c r="BFD19" s="67"/>
      <c r="BFE19" s="67"/>
      <c r="BFF19" s="67"/>
      <c r="BFG19" s="67"/>
      <c r="BFH19" s="67"/>
      <c r="BFI19" s="67"/>
      <c r="BFJ19" s="67"/>
      <c r="BFK19" s="67"/>
      <c r="BFL19" s="67"/>
      <c r="BFM19" s="67"/>
      <c r="BFN19" s="67"/>
      <c r="BFO19" s="67"/>
      <c r="BFP19" s="67"/>
      <c r="BFQ19" s="67"/>
      <c r="BFR19" s="67"/>
      <c r="BFS19" s="67"/>
      <c r="BFT19" s="67"/>
      <c r="BFU19" s="67"/>
      <c r="BFV19" s="67"/>
      <c r="BFW19" s="67"/>
      <c r="BFX19" s="67"/>
      <c r="BFY19" s="67"/>
      <c r="BFZ19" s="67"/>
      <c r="BGA19" s="67"/>
      <c r="BGB19" s="67"/>
      <c r="BGC19" s="67"/>
      <c r="BGD19" s="67"/>
      <c r="BGE19" s="67"/>
      <c r="BGF19" s="67"/>
      <c r="BGG19" s="67"/>
      <c r="BGH19" s="67"/>
      <c r="BGI19" s="67"/>
      <c r="BGJ19" s="67"/>
      <c r="BGK19" s="67"/>
      <c r="BGL19" s="67"/>
      <c r="BGM19" s="67"/>
      <c r="BGN19" s="67"/>
      <c r="BGO19" s="67"/>
      <c r="BGP19" s="67"/>
      <c r="BGQ19" s="67"/>
      <c r="BGR19" s="67"/>
      <c r="BGS19" s="67"/>
      <c r="BGT19" s="67"/>
      <c r="BGU19" s="67"/>
      <c r="BGV19" s="67"/>
      <c r="BGW19" s="67"/>
      <c r="BGX19" s="67"/>
      <c r="BGY19" s="67"/>
      <c r="BGZ19" s="67"/>
      <c r="BHA19" s="67"/>
      <c r="BHB19" s="67"/>
      <c r="BHC19" s="67"/>
      <c r="BHD19" s="67"/>
      <c r="BHE19" s="67"/>
      <c r="BHF19" s="67"/>
      <c r="BHG19" s="67"/>
      <c r="BHH19" s="67"/>
      <c r="BHI19" s="67"/>
      <c r="BHJ19" s="67"/>
      <c r="BHK19" s="67"/>
      <c r="BHL19" s="67"/>
      <c r="BHM19" s="67"/>
      <c r="BHN19" s="67"/>
      <c r="BHO19" s="67"/>
      <c r="BHP19" s="67"/>
      <c r="BHQ19" s="67"/>
      <c r="BHR19" s="67"/>
      <c r="BHS19" s="67"/>
      <c r="BHT19" s="67"/>
      <c r="BHU19" s="67"/>
      <c r="BHV19" s="67"/>
      <c r="BHW19" s="67"/>
      <c r="BHX19" s="67"/>
      <c r="BHY19" s="67"/>
      <c r="BHZ19" s="67"/>
      <c r="BIA19" s="67"/>
      <c r="BIB19" s="67"/>
      <c r="BIC19" s="67"/>
      <c r="BID19" s="67"/>
      <c r="BIE19" s="67"/>
      <c r="BIF19" s="67"/>
      <c r="BIG19" s="67"/>
      <c r="BIH19" s="67"/>
      <c r="BII19" s="67"/>
      <c r="BIJ19" s="67"/>
      <c r="BIK19" s="67"/>
      <c r="BIL19" s="67"/>
      <c r="BIM19" s="67"/>
      <c r="BIN19" s="67"/>
      <c r="BIO19" s="67"/>
      <c r="BIP19" s="67"/>
      <c r="BIQ19" s="67"/>
      <c r="BIR19" s="67"/>
      <c r="BIS19" s="67"/>
      <c r="BIT19" s="67"/>
      <c r="BIU19" s="67"/>
      <c r="BIV19" s="67"/>
      <c r="BIW19" s="67"/>
      <c r="BIX19" s="67"/>
      <c r="BIY19" s="67"/>
      <c r="BIZ19" s="67"/>
      <c r="BJA19" s="67"/>
      <c r="BJB19" s="67"/>
      <c r="BJC19" s="67"/>
      <c r="BJD19" s="67"/>
      <c r="BJE19" s="67"/>
      <c r="BJF19" s="67"/>
      <c r="BJG19" s="67"/>
      <c r="BJH19" s="67"/>
      <c r="BJI19" s="67"/>
      <c r="BJJ19" s="67"/>
      <c r="BJK19" s="67"/>
      <c r="BJL19" s="67"/>
      <c r="BJM19" s="67"/>
      <c r="BJN19" s="67"/>
      <c r="BJO19" s="67"/>
      <c r="BJP19" s="67"/>
      <c r="BJQ19" s="67"/>
      <c r="BJR19" s="67"/>
      <c r="BJS19" s="67"/>
      <c r="BJT19" s="67"/>
      <c r="BJU19" s="67"/>
      <c r="BJV19" s="67"/>
      <c r="BJW19" s="67"/>
      <c r="BJX19" s="67"/>
      <c r="BJY19" s="67"/>
      <c r="BJZ19" s="67"/>
      <c r="BKA19" s="67"/>
      <c r="BKB19" s="67"/>
      <c r="BKC19" s="67"/>
      <c r="BKD19" s="67"/>
      <c r="BKE19" s="67"/>
      <c r="BKF19" s="67"/>
      <c r="BKG19" s="67"/>
      <c r="BKH19" s="67"/>
      <c r="BKI19" s="67"/>
      <c r="BKJ19" s="67"/>
      <c r="BKK19" s="67"/>
      <c r="BKL19" s="67"/>
      <c r="BKM19" s="67"/>
      <c r="BKN19" s="67"/>
      <c r="BKO19" s="67"/>
      <c r="BKP19" s="67"/>
      <c r="BKQ19" s="67"/>
      <c r="BKR19" s="67"/>
      <c r="BKS19" s="67"/>
      <c r="BKT19" s="67"/>
      <c r="BKU19" s="67"/>
      <c r="BKV19" s="67"/>
      <c r="BKW19" s="67"/>
      <c r="BKX19" s="67"/>
      <c r="BKY19" s="67"/>
      <c r="BKZ19" s="67"/>
      <c r="BLA19" s="67"/>
      <c r="BLB19" s="67"/>
      <c r="BLC19" s="67"/>
      <c r="BLD19" s="67"/>
      <c r="BLE19" s="67"/>
      <c r="BLF19" s="67"/>
      <c r="BLG19" s="67"/>
      <c r="BLH19" s="67"/>
      <c r="BLI19" s="67"/>
      <c r="BLJ19" s="67"/>
      <c r="BLK19" s="67"/>
      <c r="BLL19" s="67"/>
      <c r="BLM19" s="67"/>
      <c r="BLN19" s="67"/>
      <c r="BLO19" s="67"/>
      <c r="BLP19" s="67"/>
      <c r="BLQ19" s="67"/>
      <c r="BLR19" s="67"/>
      <c r="BLS19" s="67"/>
      <c r="BLT19" s="67"/>
      <c r="BLU19" s="67"/>
      <c r="BLV19" s="67"/>
      <c r="BLW19" s="67"/>
      <c r="BLX19" s="67"/>
      <c r="BLY19" s="67"/>
      <c r="BLZ19" s="67"/>
      <c r="BMA19" s="67"/>
      <c r="BMB19" s="67"/>
      <c r="BMC19" s="67"/>
      <c r="BMD19" s="67"/>
      <c r="BME19" s="67"/>
      <c r="BMF19" s="67"/>
      <c r="BMG19" s="67"/>
      <c r="BMH19" s="67"/>
      <c r="BMI19" s="67"/>
      <c r="BMJ19" s="67"/>
      <c r="BMK19" s="67"/>
      <c r="BML19" s="67"/>
      <c r="BMM19" s="67"/>
      <c r="BMN19" s="67"/>
      <c r="BMO19" s="67"/>
      <c r="BMP19" s="67"/>
      <c r="BMQ19" s="67"/>
      <c r="BMR19" s="67"/>
      <c r="BMS19" s="67"/>
      <c r="BMT19" s="67"/>
      <c r="BMU19" s="67"/>
      <c r="BMV19" s="67"/>
      <c r="BMW19" s="67"/>
      <c r="BMX19" s="67"/>
      <c r="BMY19" s="67"/>
      <c r="BMZ19" s="67"/>
      <c r="BNA19" s="67"/>
      <c r="BNB19" s="67"/>
      <c r="BNC19" s="67"/>
      <c r="BND19" s="67"/>
      <c r="BNE19" s="67"/>
      <c r="BNF19" s="67"/>
      <c r="BNG19" s="67"/>
      <c r="BNH19" s="67"/>
      <c r="BNI19" s="67"/>
      <c r="BNJ19" s="67"/>
      <c r="BNK19" s="67"/>
      <c r="BNL19" s="67"/>
      <c r="BNM19" s="67"/>
      <c r="BNN19" s="67"/>
      <c r="BNO19" s="67"/>
      <c r="BNP19" s="67"/>
      <c r="BNQ19" s="67"/>
      <c r="BNR19" s="67"/>
      <c r="BNS19" s="67"/>
      <c r="BNT19" s="67"/>
      <c r="BNU19" s="67"/>
      <c r="BNV19" s="67"/>
      <c r="BNW19" s="67"/>
      <c r="BNX19" s="67"/>
      <c r="BNY19" s="67"/>
      <c r="BNZ19" s="67"/>
      <c r="BOA19" s="67"/>
      <c r="BOB19" s="67"/>
      <c r="BOC19" s="67"/>
      <c r="BOD19" s="67"/>
      <c r="BOE19" s="67"/>
      <c r="BOF19" s="67"/>
      <c r="BOG19" s="67"/>
      <c r="BOH19" s="67"/>
      <c r="BOI19" s="67"/>
      <c r="BOJ19" s="67"/>
      <c r="BOK19" s="67"/>
      <c r="BOL19" s="67"/>
      <c r="BOM19" s="67"/>
      <c r="BON19" s="67"/>
      <c r="BOO19" s="67"/>
      <c r="BOP19" s="67"/>
      <c r="BOQ19" s="67"/>
      <c r="BOR19" s="67"/>
      <c r="BOS19" s="67"/>
      <c r="BOT19" s="67"/>
      <c r="BOU19" s="67"/>
      <c r="BOV19" s="67"/>
      <c r="BOW19" s="67"/>
      <c r="BOX19" s="67"/>
      <c r="BOY19" s="67"/>
      <c r="BOZ19" s="67"/>
      <c r="BPA19" s="67"/>
      <c r="BPB19" s="67"/>
      <c r="BPC19" s="67"/>
      <c r="BPD19" s="67"/>
      <c r="BPE19" s="67"/>
      <c r="BPF19" s="67"/>
      <c r="BPG19" s="67"/>
      <c r="BPH19" s="67"/>
      <c r="BPI19" s="67"/>
      <c r="BPJ19" s="67"/>
      <c r="BPK19" s="67"/>
      <c r="BPL19" s="67"/>
      <c r="BPM19" s="67"/>
      <c r="BPN19" s="67"/>
      <c r="BPO19" s="67"/>
      <c r="BPP19" s="67"/>
      <c r="BPQ19" s="67"/>
      <c r="BPR19" s="67"/>
      <c r="BPS19" s="67"/>
      <c r="BPT19" s="67"/>
      <c r="BPU19" s="67"/>
      <c r="BPV19" s="67"/>
      <c r="BPW19" s="67"/>
      <c r="BPX19" s="67"/>
      <c r="BPY19" s="67"/>
      <c r="BPZ19" s="67"/>
      <c r="BQA19" s="67"/>
      <c r="BQB19" s="67"/>
      <c r="BQC19" s="67"/>
      <c r="BQD19" s="67"/>
      <c r="BQE19" s="67"/>
      <c r="BQF19" s="67"/>
      <c r="BQG19" s="67"/>
      <c r="BQH19" s="67"/>
      <c r="BQI19" s="67"/>
      <c r="BQJ19" s="67"/>
      <c r="BQK19" s="67"/>
      <c r="BQL19" s="67"/>
      <c r="BQM19" s="67"/>
      <c r="BQN19" s="67"/>
      <c r="BQO19" s="67"/>
      <c r="BQP19" s="67"/>
      <c r="BQQ19" s="67"/>
      <c r="BQR19" s="67"/>
      <c r="BQS19" s="67"/>
      <c r="BQT19" s="67"/>
      <c r="BQU19" s="67"/>
      <c r="BQV19" s="67"/>
      <c r="BQW19" s="67"/>
      <c r="BQX19" s="67"/>
      <c r="BQY19" s="67"/>
      <c r="BQZ19" s="67"/>
      <c r="BRA19" s="67"/>
      <c r="BRB19" s="67"/>
      <c r="BRC19" s="67"/>
      <c r="BRD19" s="67"/>
      <c r="BRE19" s="67"/>
      <c r="BRF19" s="67"/>
      <c r="BRG19" s="67"/>
      <c r="BRH19" s="67"/>
      <c r="BRI19" s="67"/>
      <c r="BRJ19" s="67"/>
      <c r="BRK19" s="67"/>
      <c r="BRL19" s="67"/>
      <c r="BRM19" s="67"/>
      <c r="BRN19" s="67"/>
      <c r="BRO19" s="67"/>
      <c r="BRP19" s="67"/>
      <c r="BRQ19" s="67"/>
      <c r="BRR19" s="67"/>
      <c r="BRS19" s="67"/>
      <c r="BRT19" s="67"/>
      <c r="BRU19" s="67"/>
      <c r="BRV19" s="67"/>
      <c r="BRW19" s="67"/>
      <c r="BRX19" s="67"/>
      <c r="BRY19" s="67"/>
      <c r="BRZ19" s="67"/>
      <c r="BSA19" s="67"/>
      <c r="BSB19" s="67"/>
      <c r="BSC19" s="67"/>
      <c r="BSD19" s="67"/>
      <c r="BSE19" s="67"/>
      <c r="BSF19" s="67"/>
      <c r="BSG19" s="67"/>
      <c r="BSH19" s="67"/>
      <c r="BSI19" s="67"/>
      <c r="BSJ19" s="67"/>
      <c r="BSK19" s="67"/>
      <c r="BSL19" s="67"/>
      <c r="BSM19" s="67"/>
      <c r="BSN19" s="67"/>
      <c r="BSO19" s="67"/>
      <c r="BSP19" s="67"/>
      <c r="BSQ19" s="67"/>
      <c r="BSR19" s="67"/>
      <c r="BSS19" s="67"/>
      <c r="BST19" s="67"/>
      <c r="BSU19" s="67"/>
      <c r="BSV19" s="67"/>
      <c r="BSW19" s="67"/>
      <c r="BSX19" s="67"/>
      <c r="BSY19" s="67"/>
      <c r="BSZ19" s="67"/>
      <c r="BTA19" s="67"/>
      <c r="BTB19" s="67"/>
      <c r="BTC19" s="67"/>
      <c r="BTD19" s="67"/>
      <c r="BTE19" s="67"/>
      <c r="BTF19" s="67"/>
      <c r="BTG19" s="67"/>
      <c r="BTH19" s="67"/>
      <c r="BTI19" s="67"/>
      <c r="BTJ19" s="67"/>
      <c r="BTK19" s="67"/>
      <c r="BTL19" s="67"/>
      <c r="BTM19" s="67"/>
      <c r="BTN19" s="67"/>
      <c r="BTO19" s="67"/>
      <c r="BTP19" s="67"/>
      <c r="BTQ19" s="67"/>
      <c r="BTR19" s="67"/>
      <c r="BTS19" s="67"/>
      <c r="BTT19" s="67"/>
      <c r="BTU19" s="67"/>
      <c r="BTV19" s="67"/>
      <c r="BTW19" s="67"/>
      <c r="BTX19" s="67"/>
      <c r="BTY19" s="67"/>
      <c r="BTZ19" s="67"/>
      <c r="BUA19" s="67"/>
      <c r="BUB19" s="67"/>
      <c r="BUC19" s="67"/>
      <c r="BUD19" s="67"/>
      <c r="BUE19" s="67"/>
      <c r="BUF19" s="67"/>
      <c r="BUG19" s="67"/>
      <c r="BUH19" s="67"/>
      <c r="BUI19" s="67"/>
      <c r="BUJ19" s="67"/>
      <c r="BUK19" s="67"/>
      <c r="BUL19" s="67"/>
      <c r="BUM19" s="67"/>
      <c r="BUN19" s="67"/>
      <c r="BUO19" s="67"/>
      <c r="BUP19" s="67"/>
      <c r="BUQ19" s="67"/>
      <c r="BUR19" s="67"/>
      <c r="BUS19" s="67"/>
      <c r="BUT19" s="67"/>
      <c r="BUU19" s="67"/>
      <c r="BUV19" s="67"/>
      <c r="BUW19" s="67"/>
      <c r="BUX19" s="67"/>
      <c r="BUY19" s="67"/>
      <c r="BUZ19" s="67"/>
      <c r="BVA19" s="67"/>
      <c r="BVB19" s="67"/>
      <c r="BVC19" s="67"/>
      <c r="BVD19" s="67"/>
      <c r="BVE19" s="67"/>
      <c r="BVF19" s="67"/>
      <c r="BVG19" s="67"/>
      <c r="BVH19" s="67"/>
      <c r="BVI19" s="67"/>
      <c r="BVJ19" s="67"/>
      <c r="BVK19" s="67"/>
      <c r="BVL19" s="67"/>
      <c r="BVM19" s="67"/>
      <c r="BVN19" s="67"/>
      <c r="BVO19" s="67"/>
      <c r="BVP19" s="67"/>
      <c r="BVQ19" s="67"/>
      <c r="BVR19" s="67"/>
      <c r="BVS19" s="67"/>
      <c r="BVT19" s="67"/>
      <c r="BVU19" s="67"/>
      <c r="BVV19" s="67"/>
      <c r="BVW19" s="67"/>
      <c r="BVX19" s="67"/>
      <c r="BVY19" s="67"/>
      <c r="BVZ19" s="67"/>
      <c r="BWA19" s="67"/>
      <c r="BWB19" s="67"/>
      <c r="BWC19" s="67"/>
      <c r="BWD19" s="67"/>
      <c r="BWE19" s="67"/>
      <c r="BWF19" s="67"/>
      <c r="BWG19" s="67"/>
      <c r="BWH19" s="67"/>
      <c r="BWI19" s="67"/>
      <c r="BWJ19" s="67"/>
      <c r="BWK19" s="67"/>
      <c r="BWL19" s="67"/>
      <c r="BWM19" s="67"/>
      <c r="BWN19" s="67"/>
      <c r="BWO19" s="67"/>
    </row>
    <row r="20" spans="1:1965" s="68" customFormat="1" ht="31.5" x14ac:dyDescent="0.25">
      <c r="A20" s="77">
        <v>48</v>
      </c>
      <c r="B20" s="86" t="s">
        <v>439</v>
      </c>
      <c r="C20" s="87" t="s">
        <v>440</v>
      </c>
      <c r="D20" s="79" t="s">
        <v>422</v>
      </c>
      <c r="E20" s="80">
        <v>0</v>
      </c>
      <c r="F20" s="80"/>
      <c r="G20" s="80">
        <v>0</v>
      </c>
      <c r="H20" s="80"/>
      <c r="I20" s="80">
        <v>0</v>
      </c>
      <c r="J20" s="80"/>
      <c r="K20" s="80">
        <v>0</v>
      </c>
      <c r="L20" s="80"/>
      <c r="M20" s="80">
        <v>0</v>
      </c>
      <c r="N20" s="81"/>
      <c r="O20" s="82">
        <f t="shared" si="1"/>
        <v>0</v>
      </c>
      <c r="P20" s="84"/>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c r="IU20" s="67"/>
      <c r="IV20" s="67"/>
      <c r="IW20" s="67"/>
      <c r="IX20" s="67"/>
      <c r="IY20" s="67"/>
      <c r="IZ20" s="67"/>
      <c r="JA20" s="67"/>
      <c r="JB20" s="67"/>
      <c r="JC20" s="67"/>
      <c r="JD20" s="67"/>
      <c r="JE20" s="67"/>
      <c r="JF20" s="67"/>
      <c r="JG20" s="67"/>
      <c r="JH20" s="67"/>
      <c r="JI20" s="67"/>
      <c r="JJ20" s="67"/>
      <c r="JK20" s="67"/>
      <c r="JL20" s="67"/>
      <c r="JM20" s="67"/>
      <c r="JN20" s="67"/>
      <c r="JO20" s="67"/>
      <c r="JP20" s="67"/>
      <c r="JQ20" s="67"/>
      <c r="JR20" s="67"/>
      <c r="JS20" s="67"/>
      <c r="JT20" s="67"/>
      <c r="JU20" s="67"/>
      <c r="JV20" s="67"/>
      <c r="JW20" s="67"/>
      <c r="JX20" s="67"/>
      <c r="JY20" s="67"/>
      <c r="JZ20" s="67"/>
      <c r="KA20" s="67"/>
      <c r="KB20" s="67"/>
      <c r="KC20" s="67"/>
      <c r="KD20" s="67"/>
      <c r="KE20" s="67"/>
      <c r="KF20" s="67"/>
      <c r="KG20" s="67"/>
      <c r="KH20" s="67"/>
      <c r="KI20" s="67"/>
      <c r="KJ20" s="67"/>
      <c r="KK20" s="67"/>
      <c r="KL20" s="67"/>
      <c r="KM20" s="67"/>
      <c r="KN20" s="67"/>
      <c r="KO20" s="67"/>
      <c r="KP20" s="67"/>
      <c r="KQ20" s="67"/>
      <c r="KR20" s="67"/>
      <c r="KS20" s="67"/>
      <c r="KT20" s="67"/>
      <c r="KU20" s="67"/>
      <c r="KV20" s="67"/>
      <c r="KW20" s="67"/>
      <c r="KX20" s="67"/>
      <c r="KY20" s="67"/>
      <c r="KZ20" s="67"/>
      <c r="LA20" s="67"/>
      <c r="LB20" s="67"/>
      <c r="LC20" s="67"/>
      <c r="LD20" s="67"/>
      <c r="LE20" s="67"/>
      <c r="LF20" s="67"/>
      <c r="LG20" s="67"/>
      <c r="LH20" s="67"/>
      <c r="LI20" s="67"/>
      <c r="LJ20" s="67"/>
      <c r="LK20" s="67"/>
      <c r="LL20" s="67"/>
      <c r="LM20" s="67"/>
      <c r="LN20" s="67"/>
      <c r="LO20" s="67"/>
      <c r="LP20" s="67"/>
      <c r="LQ20" s="67"/>
      <c r="LR20" s="67"/>
      <c r="LS20" s="67"/>
      <c r="LT20" s="67"/>
      <c r="LU20" s="67"/>
      <c r="LV20" s="67"/>
      <c r="LW20" s="67"/>
      <c r="LX20" s="67"/>
      <c r="LY20" s="67"/>
      <c r="LZ20" s="67"/>
      <c r="MA20" s="67"/>
      <c r="MB20" s="67"/>
      <c r="MC20" s="67"/>
      <c r="MD20" s="67"/>
      <c r="ME20" s="67"/>
      <c r="MF20" s="67"/>
      <c r="MG20" s="67"/>
      <c r="MH20" s="67"/>
      <c r="MI20" s="67"/>
      <c r="MJ20" s="67"/>
      <c r="MK20" s="67"/>
      <c r="ML20" s="67"/>
      <c r="MM20" s="67"/>
      <c r="MN20" s="67"/>
      <c r="MO20" s="67"/>
      <c r="MP20" s="67"/>
      <c r="MQ20" s="67"/>
      <c r="MR20" s="67"/>
      <c r="MS20" s="67"/>
      <c r="MT20" s="67"/>
      <c r="MU20" s="67"/>
      <c r="MV20" s="67"/>
      <c r="MW20" s="67"/>
      <c r="MX20" s="67"/>
      <c r="MY20" s="67"/>
      <c r="MZ20" s="67"/>
      <c r="NA20" s="67"/>
      <c r="NB20" s="67"/>
      <c r="NC20" s="67"/>
      <c r="ND20" s="67"/>
      <c r="NE20" s="67"/>
      <c r="NF20" s="67"/>
      <c r="NG20" s="67"/>
      <c r="NH20" s="67"/>
      <c r="NI20" s="67"/>
      <c r="NJ20" s="67"/>
      <c r="NK20" s="67"/>
      <c r="NL20" s="67"/>
      <c r="NM20" s="67"/>
      <c r="NN20" s="67"/>
      <c r="NO20" s="67"/>
      <c r="NP20" s="67"/>
      <c r="NQ20" s="67"/>
      <c r="NR20" s="67"/>
      <c r="NS20" s="67"/>
      <c r="NT20" s="67"/>
      <c r="NU20" s="67"/>
      <c r="NV20" s="67"/>
      <c r="NW20" s="67"/>
      <c r="NX20" s="67"/>
      <c r="NY20" s="67"/>
      <c r="NZ20" s="67"/>
      <c r="OA20" s="67"/>
      <c r="OB20" s="67"/>
      <c r="OC20" s="67"/>
      <c r="OD20" s="67"/>
      <c r="OE20" s="67"/>
      <c r="OF20" s="67"/>
      <c r="OG20" s="67"/>
      <c r="OH20" s="67"/>
      <c r="OI20" s="67"/>
      <c r="OJ20" s="67"/>
      <c r="OK20" s="67"/>
      <c r="OL20" s="67"/>
      <c r="OM20" s="67"/>
      <c r="ON20" s="67"/>
      <c r="OO20" s="67"/>
      <c r="OP20" s="67"/>
      <c r="OQ20" s="67"/>
      <c r="OR20" s="67"/>
      <c r="OS20" s="67"/>
      <c r="OT20" s="67"/>
      <c r="OU20" s="67"/>
      <c r="OV20" s="67"/>
      <c r="OW20" s="67"/>
      <c r="OX20" s="67"/>
      <c r="OY20" s="67"/>
      <c r="OZ20" s="67"/>
      <c r="PA20" s="67"/>
      <c r="PB20" s="67"/>
      <c r="PC20" s="67"/>
      <c r="PD20" s="67"/>
      <c r="PE20" s="67"/>
      <c r="PF20" s="67"/>
      <c r="PG20" s="67"/>
      <c r="PH20" s="67"/>
      <c r="PI20" s="67"/>
      <c r="PJ20" s="67"/>
      <c r="PK20" s="67"/>
      <c r="PL20" s="67"/>
      <c r="PM20" s="67"/>
      <c r="PN20" s="67"/>
      <c r="PO20" s="67"/>
      <c r="PP20" s="67"/>
      <c r="PQ20" s="67"/>
      <c r="PR20" s="67"/>
      <c r="PS20" s="67"/>
      <c r="PT20" s="67"/>
      <c r="PU20" s="67"/>
      <c r="PV20" s="67"/>
      <c r="PW20" s="67"/>
      <c r="PX20" s="67"/>
      <c r="PY20" s="67"/>
      <c r="PZ20" s="67"/>
      <c r="QA20" s="67"/>
      <c r="QB20" s="67"/>
      <c r="QC20" s="67"/>
      <c r="QD20" s="67"/>
      <c r="QE20" s="67"/>
      <c r="QF20" s="67"/>
      <c r="QG20" s="67"/>
      <c r="QH20" s="67"/>
      <c r="QI20" s="67"/>
      <c r="QJ20" s="67"/>
      <c r="QK20" s="67"/>
      <c r="QL20" s="67"/>
      <c r="QM20" s="67"/>
      <c r="QN20" s="67"/>
      <c r="QO20" s="67"/>
      <c r="QP20" s="67"/>
      <c r="QQ20" s="67"/>
      <c r="QR20" s="67"/>
      <c r="QS20" s="67"/>
      <c r="QT20" s="67"/>
      <c r="QU20" s="67"/>
      <c r="QV20" s="67"/>
      <c r="QW20" s="67"/>
      <c r="QX20" s="67"/>
      <c r="QY20" s="67"/>
      <c r="QZ20" s="67"/>
      <c r="RA20" s="67"/>
      <c r="RB20" s="67"/>
      <c r="RC20" s="67"/>
      <c r="RD20" s="67"/>
      <c r="RE20" s="67"/>
      <c r="RF20" s="67"/>
      <c r="RG20" s="67"/>
      <c r="RH20" s="67"/>
      <c r="RI20" s="67"/>
      <c r="RJ20" s="67"/>
      <c r="RK20" s="67"/>
      <c r="RL20" s="67"/>
      <c r="RM20" s="67"/>
      <c r="RN20" s="67"/>
      <c r="RO20" s="67"/>
      <c r="RP20" s="67"/>
      <c r="RQ20" s="67"/>
      <c r="RR20" s="67"/>
      <c r="RS20" s="67"/>
      <c r="RT20" s="67"/>
      <c r="RU20" s="67"/>
      <c r="RV20" s="67"/>
      <c r="RW20" s="67"/>
      <c r="RX20" s="67"/>
      <c r="RY20" s="67"/>
      <c r="RZ20" s="67"/>
      <c r="SA20" s="67"/>
      <c r="SB20" s="67"/>
      <c r="SC20" s="67"/>
      <c r="SD20" s="67"/>
      <c r="SE20" s="67"/>
      <c r="SF20" s="67"/>
      <c r="SG20" s="67"/>
      <c r="SH20" s="67"/>
      <c r="SI20" s="67"/>
      <c r="SJ20" s="67"/>
      <c r="SK20" s="67"/>
      <c r="SL20" s="67"/>
      <c r="SM20" s="67"/>
      <c r="SN20" s="67"/>
      <c r="SO20" s="67"/>
      <c r="SP20" s="67"/>
      <c r="SQ20" s="67"/>
      <c r="SR20" s="67"/>
      <c r="SS20" s="67"/>
      <c r="ST20" s="67"/>
      <c r="SU20" s="67"/>
      <c r="SV20" s="67"/>
      <c r="SW20" s="67"/>
      <c r="SX20" s="67"/>
      <c r="SY20" s="67"/>
      <c r="SZ20" s="67"/>
      <c r="TA20" s="67"/>
      <c r="TB20" s="67"/>
      <c r="TC20" s="67"/>
      <c r="TD20" s="67"/>
      <c r="TE20" s="67"/>
      <c r="TF20" s="67"/>
      <c r="TG20" s="67"/>
      <c r="TH20" s="67"/>
      <c r="TI20" s="67"/>
      <c r="TJ20" s="67"/>
      <c r="TK20" s="67"/>
      <c r="TL20" s="67"/>
      <c r="TM20" s="67"/>
      <c r="TN20" s="67"/>
      <c r="TO20" s="67"/>
      <c r="TP20" s="67"/>
      <c r="TQ20" s="67"/>
      <c r="TR20" s="67"/>
      <c r="TS20" s="67"/>
      <c r="TT20" s="67"/>
      <c r="TU20" s="67"/>
      <c r="TV20" s="67"/>
      <c r="TW20" s="67"/>
      <c r="TX20" s="67"/>
      <c r="TY20" s="67"/>
      <c r="TZ20" s="67"/>
      <c r="UA20" s="67"/>
      <c r="UB20" s="67"/>
      <c r="UC20" s="67"/>
      <c r="UD20" s="67"/>
      <c r="UE20" s="67"/>
      <c r="UF20" s="67"/>
      <c r="UG20" s="67"/>
      <c r="UH20" s="67"/>
      <c r="UI20" s="67"/>
      <c r="UJ20" s="67"/>
      <c r="UK20" s="67"/>
      <c r="UL20" s="67"/>
      <c r="UM20" s="67"/>
      <c r="UN20" s="67"/>
      <c r="UO20" s="67"/>
      <c r="UP20" s="67"/>
      <c r="UQ20" s="67"/>
      <c r="UR20" s="67"/>
      <c r="US20" s="67"/>
      <c r="UT20" s="67"/>
      <c r="UU20" s="67"/>
      <c r="UV20" s="67"/>
      <c r="UW20" s="67"/>
      <c r="UX20" s="67"/>
      <c r="UY20" s="67"/>
      <c r="UZ20" s="67"/>
      <c r="VA20" s="67"/>
      <c r="VB20" s="67"/>
      <c r="VC20" s="67"/>
      <c r="VD20" s="67"/>
      <c r="VE20" s="67"/>
      <c r="VF20" s="67"/>
      <c r="VG20" s="67"/>
      <c r="VH20" s="67"/>
      <c r="VI20" s="67"/>
      <c r="VJ20" s="67"/>
      <c r="VK20" s="67"/>
      <c r="VL20" s="67"/>
      <c r="VM20" s="67"/>
      <c r="VN20" s="67"/>
      <c r="VO20" s="67"/>
      <c r="VP20" s="67"/>
      <c r="VQ20" s="67"/>
      <c r="VR20" s="67"/>
      <c r="VS20" s="67"/>
      <c r="VT20" s="67"/>
      <c r="VU20" s="67"/>
      <c r="VV20" s="67"/>
      <c r="VW20" s="67"/>
      <c r="VX20" s="67"/>
      <c r="VY20" s="67"/>
      <c r="VZ20" s="67"/>
      <c r="WA20" s="67"/>
      <c r="WB20" s="67"/>
      <c r="WC20" s="67"/>
      <c r="WD20" s="67"/>
      <c r="WE20" s="67"/>
      <c r="WF20" s="67"/>
      <c r="WG20" s="67"/>
      <c r="WH20" s="67"/>
      <c r="WI20" s="67"/>
      <c r="WJ20" s="67"/>
      <c r="WK20" s="67"/>
      <c r="WL20" s="67"/>
      <c r="WM20" s="67"/>
      <c r="WN20" s="67"/>
      <c r="WO20" s="67"/>
      <c r="WP20" s="67"/>
      <c r="WQ20" s="67"/>
      <c r="WR20" s="67"/>
      <c r="WS20" s="67"/>
      <c r="WT20" s="67"/>
      <c r="WU20" s="67"/>
      <c r="WV20" s="67"/>
      <c r="WW20" s="67"/>
      <c r="WX20" s="67"/>
      <c r="WY20" s="67"/>
      <c r="WZ20" s="67"/>
      <c r="XA20" s="67"/>
      <c r="XB20" s="67"/>
      <c r="XC20" s="67"/>
      <c r="XD20" s="67"/>
      <c r="XE20" s="67"/>
      <c r="XF20" s="67"/>
      <c r="XG20" s="67"/>
      <c r="XH20" s="67"/>
      <c r="XI20" s="67"/>
      <c r="XJ20" s="67"/>
      <c r="XK20" s="67"/>
      <c r="XL20" s="67"/>
      <c r="XM20" s="67"/>
      <c r="XN20" s="67"/>
      <c r="XO20" s="67"/>
      <c r="XP20" s="67"/>
      <c r="XQ20" s="67"/>
      <c r="XR20" s="67"/>
      <c r="XS20" s="67"/>
      <c r="XT20" s="67"/>
      <c r="XU20" s="67"/>
      <c r="XV20" s="67"/>
      <c r="XW20" s="67"/>
      <c r="XX20" s="67"/>
      <c r="XY20" s="67"/>
      <c r="XZ20" s="67"/>
      <c r="YA20" s="67"/>
      <c r="YB20" s="67"/>
      <c r="YC20" s="67"/>
      <c r="YD20" s="67"/>
      <c r="YE20" s="67"/>
      <c r="YF20" s="67"/>
      <c r="YG20" s="67"/>
      <c r="YH20" s="67"/>
      <c r="YI20" s="67"/>
      <c r="YJ20" s="67"/>
      <c r="YK20" s="67"/>
      <c r="YL20" s="67"/>
      <c r="YM20" s="67"/>
      <c r="YN20" s="67"/>
      <c r="YO20" s="67"/>
      <c r="YP20" s="67"/>
      <c r="YQ20" s="67"/>
      <c r="YR20" s="67"/>
      <c r="YS20" s="67"/>
      <c r="YT20" s="67"/>
      <c r="YU20" s="67"/>
      <c r="YV20" s="67"/>
      <c r="YW20" s="67"/>
      <c r="YX20" s="67"/>
      <c r="YY20" s="67"/>
      <c r="YZ20" s="67"/>
      <c r="ZA20" s="67"/>
      <c r="ZB20" s="67"/>
      <c r="ZC20" s="67"/>
      <c r="ZD20" s="67"/>
      <c r="ZE20" s="67"/>
      <c r="ZF20" s="67"/>
      <c r="ZG20" s="67"/>
      <c r="ZH20" s="67"/>
      <c r="ZI20" s="67"/>
      <c r="ZJ20" s="67"/>
      <c r="ZK20" s="67"/>
      <c r="ZL20" s="67"/>
      <c r="ZM20" s="67"/>
      <c r="ZN20" s="67"/>
      <c r="ZO20" s="67"/>
      <c r="ZP20" s="67"/>
      <c r="ZQ20" s="67"/>
      <c r="ZR20" s="67"/>
      <c r="ZS20" s="67"/>
      <c r="ZT20" s="67"/>
      <c r="ZU20" s="67"/>
      <c r="ZV20" s="67"/>
      <c r="ZW20" s="67"/>
      <c r="ZX20" s="67"/>
      <c r="ZY20" s="67"/>
      <c r="ZZ20" s="67"/>
      <c r="AAA20" s="67"/>
      <c r="AAB20" s="67"/>
      <c r="AAC20" s="67"/>
      <c r="AAD20" s="67"/>
      <c r="AAE20" s="67"/>
      <c r="AAF20" s="67"/>
      <c r="AAG20" s="67"/>
      <c r="AAH20" s="67"/>
      <c r="AAI20" s="67"/>
      <c r="AAJ20" s="67"/>
      <c r="AAK20" s="67"/>
      <c r="AAL20" s="67"/>
      <c r="AAM20" s="67"/>
      <c r="AAN20" s="67"/>
      <c r="AAO20" s="67"/>
      <c r="AAP20" s="67"/>
      <c r="AAQ20" s="67"/>
      <c r="AAR20" s="67"/>
      <c r="AAS20" s="67"/>
      <c r="AAT20" s="67"/>
      <c r="AAU20" s="67"/>
      <c r="AAV20" s="67"/>
      <c r="AAW20" s="67"/>
      <c r="AAX20" s="67"/>
      <c r="AAY20" s="67"/>
      <c r="AAZ20" s="67"/>
      <c r="ABA20" s="67"/>
      <c r="ABB20" s="67"/>
      <c r="ABC20" s="67"/>
      <c r="ABD20" s="67"/>
      <c r="ABE20" s="67"/>
      <c r="ABF20" s="67"/>
      <c r="ABG20" s="67"/>
      <c r="ABH20" s="67"/>
      <c r="ABI20" s="67"/>
      <c r="ABJ20" s="67"/>
      <c r="ABK20" s="67"/>
      <c r="ABL20" s="67"/>
      <c r="ABM20" s="67"/>
      <c r="ABN20" s="67"/>
      <c r="ABO20" s="67"/>
      <c r="ABP20" s="67"/>
      <c r="ABQ20" s="67"/>
      <c r="ABR20" s="67"/>
      <c r="ABS20" s="67"/>
      <c r="ABT20" s="67"/>
      <c r="ABU20" s="67"/>
      <c r="ABV20" s="67"/>
      <c r="ABW20" s="67"/>
      <c r="ABX20" s="67"/>
      <c r="ABY20" s="67"/>
      <c r="ABZ20" s="67"/>
      <c r="ACA20" s="67"/>
      <c r="ACB20" s="67"/>
      <c r="ACC20" s="67"/>
      <c r="ACD20" s="67"/>
      <c r="ACE20" s="67"/>
      <c r="ACF20" s="67"/>
      <c r="ACG20" s="67"/>
      <c r="ACH20" s="67"/>
      <c r="ACI20" s="67"/>
      <c r="ACJ20" s="67"/>
      <c r="ACK20" s="67"/>
      <c r="ACL20" s="67"/>
      <c r="ACM20" s="67"/>
      <c r="ACN20" s="67"/>
      <c r="ACO20" s="67"/>
      <c r="ACP20" s="67"/>
      <c r="ACQ20" s="67"/>
      <c r="ACR20" s="67"/>
      <c r="ACS20" s="67"/>
      <c r="ACT20" s="67"/>
      <c r="ACU20" s="67"/>
      <c r="ACV20" s="67"/>
      <c r="ACW20" s="67"/>
      <c r="ACX20" s="67"/>
      <c r="ACY20" s="67"/>
      <c r="ACZ20" s="67"/>
      <c r="ADA20" s="67"/>
      <c r="ADB20" s="67"/>
      <c r="ADC20" s="67"/>
      <c r="ADD20" s="67"/>
      <c r="ADE20" s="67"/>
      <c r="ADF20" s="67"/>
      <c r="ADG20" s="67"/>
      <c r="ADH20" s="67"/>
      <c r="ADI20" s="67"/>
      <c r="ADJ20" s="67"/>
      <c r="ADK20" s="67"/>
      <c r="ADL20" s="67"/>
      <c r="ADM20" s="67"/>
      <c r="ADN20" s="67"/>
      <c r="ADO20" s="67"/>
      <c r="ADP20" s="67"/>
      <c r="ADQ20" s="67"/>
      <c r="ADR20" s="67"/>
      <c r="ADS20" s="67"/>
      <c r="ADT20" s="67"/>
      <c r="ADU20" s="67"/>
      <c r="ADV20" s="67"/>
      <c r="ADW20" s="67"/>
      <c r="ADX20" s="67"/>
      <c r="ADY20" s="67"/>
      <c r="ADZ20" s="67"/>
      <c r="AEA20" s="67"/>
      <c r="AEB20" s="67"/>
      <c r="AEC20" s="67"/>
      <c r="AED20" s="67"/>
      <c r="AEE20" s="67"/>
      <c r="AEF20" s="67"/>
      <c r="AEG20" s="67"/>
      <c r="AEH20" s="67"/>
      <c r="AEI20" s="67"/>
      <c r="AEJ20" s="67"/>
      <c r="AEK20" s="67"/>
      <c r="AEL20" s="67"/>
      <c r="AEM20" s="67"/>
      <c r="AEN20" s="67"/>
      <c r="AEO20" s="67"/>
      <c r="AEP20" s="67"/>
      <c r="AEQ20" s="67"/>
      <c r="AER20" s="67"/>
      <c r="AES20" s="67"/>
      <c r="AET20" s="67"/>
      <c r="AEU20" s="67"/>
      <c r="AEV20" s="67"/>
      <c r="AEW20" s="67"/>
      <c r="AEX20" s="67"/>
      <c r="AEY20" s="67"/>
      <c r="AEZ20" s="67"/>
      <c r="AFA20" s="67"/>
      <c r="AFB20" s="67"/>
      <c r="AFC20" s="67"/>
      <c r="AFD20" s="67"/>
      <c r="AFE20" s="67"/>
      <c r="AFF20" s="67"/>
      <c r="AFG20" s="67"/>
      <c r="AFH20" s="67"/>
      <c r="AFI20" s="67"/>
      <c r="AFJ20" s="67"/>
      <c r="AFK20" s="67"/>
      <c r="AFL20" s="67"/>
      <c r="AFM20" s="67"/>
      <c r="AFN20" s="67"/>
      <c r="AFO20" s="67"/>
      <c r="AFP20" s="67"/>
      <c r="AFQ20" s="67"/>
      <c r="AFR20" s="67"/>
      <c r="AFS20" s="67"/>
      <c r="AFT20" s="67"/>
      <c r="AFU20" s="67"/>
      <c r="AFV20" s="67"/>
      <c r="AFW20" s="67"/>
      <c r="AFX20" s="67"/>
      <c r="AFY20" s="67"/>
      <c r="AFZ20" s="67"/>
      <c r="AGA20" s="67"/>
      <c r="AGB20" s="67"/>
      <c r="AGC20" s="67"/>
      <c r="AGD20" s="67"/>
      <c r="AGE20" s="67"/>
      <c r="AGF20" s="67"/>
      <c r="AGG20" s="67"/>
      <c r="AGH20" s="67"/>
      <c r="AGI20" s="67"/>
      <c r="AGJ20" s="67"/>
      <c r="AGK20" s="67"/>
      <c r="AGL20" s="67"/>
      <c r="AGM20" s="67"/>
      <c r="AGN20" s="67"/>
      <c r="AGO20" s="67"/>
      <c r="AGP20" s="67"/>
      <c r="AGQ20" s="67"/>
      <c r="AGR20" s="67"/>
      <c r="AGS20" s="67"/>
      <c r="AGT20" s="67"/>
      <c r="AGU20" s="67"/>
      <c r="AGV20" s="67"/>
      <c r="AGW20" s="67"/>
      <c r="AGX20" s="67"/>
      <c r="AGY20" s="67"/>
      <c r="AGZ20" s="67"/>
      <c r="AHA20" s="67"/>
      <c r="AHB20" s="67"/>
      <c r="AHC20" s="67"/>
      <c r="AHD20" s="67"/>
      <c r="AHE20" s="67"/>
      <c r="AHF20" s="67"/>
      <c r="AHG20" s="67"/>
      <c r="AHH20" s="67"/>
      <c r="AHI20" s="67"/>
      <c r="AHJ20" s="67"/>
      <c r="AHK20" s="67"/>
      <c r="AHL20" s="67"/>
      <c r="AHM20" s="67"/>
      <c r="AHN20" s="67"/>
      <c r="AHO20" s="67"/>
      <c r="AHP20" s="67"/>
      <c r="AHQ20" s="67"/>
      <c r="AHR20" s="67"/>
      <c r="AHS20" s="67"/>
      <c r="AHT20" s="67"/>
      <c r="AHU20" s="67"/>
      <c r="AHV20" s="67"/>
      <c r="AHW20" s="67"/>
      <c r="AHX20" s="67"/>
      <c r="AHY20" s="67"/>
      <c r="AHZ20" s="67"/>
      <c r="AIA20" s="67"/>
      <c r="AIB20" s="67"/>
      <c r="AIC20" s="67"/>
      <c r="AID20" s="67"/>
      <c r="AIE20" s="67"/>
      <c r="AIF20" s="67"/>
      <c r="AIG20" s="67"/>
      <c r="AIH20" s="67"/>
      <c r="AII20" s="67"/>
      <c r="AIJ20" s="67"/>
      <c r="AIK20" s="67"/>
      <c r="AIL20" s="67"/>
      <c r="AIM20" s="67"/>
      <c r="AIN20" s="67"/>
      <c r="AIO20" s="67"/>
      <c r="AIP20" s="67"/>
      <c r="AIQ20" s="67"/>
      <c r="AIR20" s="67"/>
      <c r="AIS20" s="67"/>
      <c r="AIT20" s="67"/>
      <c r="AIU20" s="67"/>
      <c r="AIV20" s="67"/>
      <c r="AIW20" s="67"/>
      <c r="AIX20" s="67"/>
      <c r="AIY20" s="67"/>
      <c r="AIZ20" s="67"/>
      <c r="AJA20" s="67"/>
      <c r="AJB20" s="67"/>
      <c r="AJC20" s="67"/>
      <c r="AJD20" s="67"/>
      <c r="AJE20" s="67"/>
      <c r="AJF20" s="67"/>
      <c r="AJG20" s="67"/>
      <c r="AJH20" s="67"/>
      <c r="AJI20" s="67"/>
      <c r="AJJ20" s="67"/>
      <c r="AJK20" s="67"/>
      <c r="AJL20" s="67"/>
      <c r="AJM20" s="67"/>
      <c r="AJN20" s="67"/>
      <c r="AJO20" s="67"/>
      <c r="AJP20" s="67"/>
      <c r="AJQ20" s="67"/>
      <c r="AJR20" s="67"/>
      <c r="AJS20" s="67"/>
      <c r="AJT20" s="67"/>
      <c r="AJU20" s="67"/>
      <c r="AJV20" s="67"/>
      <c r="AJW20" s="67"/>
      <c r="AJX20" s="67"/>
      <c r="AJY20" s="67"/>
      <c r="AJZ20" s="67"/>
      <c r="AKA20" s="67"/>
      <c r="AKB20" s="67"/>
      <c r="AKC20" s="67"/>
      <c r="AKD20" s="67"/>
      <c r="AKE20" s="67"/>
      <c r="AKF20" s="67"/>
      <c r="AKG20" s="67"/>
      <c r="AKH20" s="67"/>
      <c r="AKI20" s="67"/>
      <c r="AKJ20" s="67"/>
      <c r="AKK20" s="67"/>
      <c r="AKL20" s="67"/>
      <c r="AKM20" s="67"/>
      <c r="AKN20" s="67"/>
      <c r="AKO20" s="67"/>
      <c r="AKP20" s="67"/>
      <c r="AKQ20" s="67"/>
      <c r="AKR20" s="67"/>
      <c r="AKS20" s="67"/>
      <c r="AKT20" s="67"/>
      <c r="AKU20" s="67"/>
      <c r="AKV20" s="67"/>
      <c r="AKW20" s="67"/>
      <c r="AKX20" s="67"/>
      <c r="AKY20" s="67"/>
      <c r="AKZ20" s="67"/>
      <c r="ALA20" s="67"/>
      <c r="ALB20" s="67"/>
      <c r="ALC20" s="67"/>
      <c r="ALD20" s="67"/>
      <c r="ALE20" s="67"/>
      <c r="ALF20" s="67"/>
      <c r="ALG20" s="67"/>
      <c r="ALH20" s="67"/>
      <c r="ALI20" s="67"/>
      <c r="ALJ20" s="67"/>
      <c r="ALK20" s="67"/>
      <c r="ALL20" s="67"/>
      <c r="ALM20" s="67"/>
      <c r="ALN20" s="67"/>
      <c r="ALO20" s="67"/>
      <c r="ALP20" s="67"/>
      <c r="ALQ20" s="67"/>
      <c r="ALR20" s="67"/>
      <c r="ALS20" s="67"/>
      <c r="ALT20" s="67"/>
      <c r="ALU20" s="67"/>
      <c r="ALV20" s="67"/>
      <c r="ALW20" s="67"/>
      <c r="ALX20" s="67"/>
      <c r="ALY20" s="67"/>
      <c r="ALZ20" s="67"/>
      <c r="AMA20" s="67"/>
      <c r="AMB20" s="67"/>
      <c r="AMC20" s="67"/>
      <c r="AMD20" s="67"/>
      <c r="AME20" s="67"/>
      <c r="AMF20" s="67"/>
      <c r="AMG20" s="67"/>
      <c r="AMH20" s="67"/>
      <c r="AMI20" s="67"/>
      <c r="AMJ20" s="67"/>
      <c r="AMK20" s="67"/>
      <c r="AML20" s="67"/>
      <c r="AMM20" s="67"/>
      <c r="AMN20" s="67"/>
      <c r="AMO20" s="67"/>
      <c r="AMP20" s="67"/>
      <c r="AMQ20" s="67"/>
      <c r="AMR20" s="67"/>
      <c r="AMS20" s="67"/>
      <c r="AMT20" s="67"/>
      <c r="AMU20" s="67"/>
      <c r="AMV20" s="67"/>
      <c r="AMW20" s="67"/>
      <c r="AMX20" s="67"/>
      <c r="AMY20" s="67"/>
      <c r="AMZ20" s="67"/>
      <c r="ANA20" s="67"/>
      <c r="ANB20" s="67"/>
      <c r="ANC20" s="67"/>
      <c r="AND20" s="67"/>
      <c r="ANE20" s="67"/>
      <c r="ANF20" s="67"/>
      <c r="ANG20" s="67"/>
      <c r="ANH20" s="67"/>
      <c r="ANI20" s="67"/>
      <c r="ANJ20" s="67"/>
      <c r="ANK20" s="67"/>
      <c r="ANL20" s="67"/>
      <c r="ANM20" s="67"/>
      <c r="ANN20" s="67"/>
      <c r="ANO20" s="67"/>
      <c r="ANP20" s="67"/>
      <c r="ANQ20" s="67"/>
      <c r="ANR20" s="67"/>
      <c r="ANS20" s="67"/>
      <c r="ANT20" s="67"/>
      <c r="ANU20" s="67"/>
      <c r="ANV20" s="67"/>
      <c r="ANW20" s="67"/>
      <c r="ANX20" s="67"/>
      <c r="ANY20" s="67"/>
      <c r="ANZ20" s="67"/>
      <c r="AOA20" s="67"/>
      <c r="AOB20" s="67"/>
      <c r="AOC20" s="67"/>
      <c r="AOD20" s="67"/>
      <c r="AOE20" s="67"/>
      <c r="AOF20" s="67"/>
      <c r="AOG20" s="67"/>
      <c r="AOH20" s="67"/>
      <c r="AOI20" s="67"/>
      <c r="AOJ20" s="67"/>
      <c r="AOK20" s="67"/>
      <c r="AOL20" s="67"/>
      <c r="AOM20" s="67"/>
      <c r="AON20" s="67"/>
      <c r="AOO20" s="67"/>
      <c r="AOP20" s="67"/>
      <c r="AOQ20" s="67"/>
      <c r="AOR20" s="67"/>
      <c r="AOS20" s="67"/>
      <c r="AOT20" s="67"/>
      <c r="AOU20" s="67"/>
      <c r="AOV20" s="67"/>
      <c r="AOW20" s="67"/>
      <c r="AOX20" s="67"/>
      <c r="AOY20" s="67"/>
      <c r="AOZ20" s="67"/>
      <c r="APA20" s="67"/>
      <c r="APB20" s="67"/>
      <c r="APC20" s="67"/>
      <c r="APD20" s="67"/>
      <c r="APE20" s="67"/>
      <c r="APF20" s="67"/>
      <c r="APG20" s="67"/>
      <c r="APH20" s="67"/>
      <c r="API20" s="67"/>
      <c r="APJ20" s="67"/>
      <c r="APK20" s="67"/>
      <c r="APL20" s="67"/>
      <c r="APM20" s="67"/>
      <c r="APN20" s="67"/>
      <c r="APO20" s="67"/>
      <c r="APP20" s="67"/>
      <c r="APQ20" s="67"/>
      <c r="APR20" s="67"/>
      <c r="APS20" s="67"/>
      <c r="APT20" s="67"/>
      <c r="APU20" s="67"/>
      <c r="APV20" s="67"/>
      <c r="APW20" s="67"/>
      <c r="APX20" s="67"/>
      <c r="APY20" s="67"/>
      <c r="APZ20" s="67"/>
      <c r="AQA20" s="67"/>
      <c r="AQB20" s="67"/>
      <c r="AQC20" s="67"/>
      <c r="AQD20" s="67"/>
      <c r="AQE20" s="67"/>
      <c r="AQF20" s="67"/>
      <c r="AQG20" s="67"/>
      <c r="AQH20" s="67"/>
      <c r="AQI20" s="67"/>
      <c r="AQJ20" s="67"/>
      <c r="AQK20" s="67"/>
      <c r="AQL20" s="67"/>
      <c r="AQM20" s="67"/>
      <c r="AQN20" s="67"/>
      <c r="AQO20" s="67"/>
      <c r="AQP20" s="67"/>
      <c r="AQQ20" s="67"/>
      <c r="AQR20" s="67"/>
      <c r="AQS20" s="67"/>
      <c r="AQT20" s="67"/>
      <c r="AQU20" s="67"/>
      <c r="AQV20" s="67"/>
      <c r="AQW20" s="67"/>
      <c r="AQX20" s="67"/>
      <c r="AQY20" s="67"/>
      <c r="AQZ20" s="67"/>
      <c r="ARA20" s="67"/>
      <c r="ARB20" s="67"/>
      <c r="ARC20" s="67"/>
      <c r="ARD20" s="67"/>
      <c r="ARE20" s="67"/>
      <c r="ARF20" s="67"/>
      <c r="ARG20" s="67"/>
      <c r="ARH20" s="67"/>
      <c r="ARI20" s="67"/>
      <c r="ARJ20" s="67"/>
      <c r="ARK20" s="67"/>
      <c r="ARL20" s="67"/>
      <c r="ARM20" s="67"/>
      <c r="ARN20" s="67"/>
      <c r="ARO20" s="67"/>
      <c r="ARP20" s="67"/>
      <c r="ARQ20" s="67"/>
      <c r="ARR20" s="67"/>
      <c r="ARS20" s="67"/>
      <c r="ART20" s="67"/>
      <c r="ARU20" s="67"/>
      <c r="ARV20" s="67"/>
      <c r="ARW20" s="67"/>
      <c r="ARX20" s="67"/>
      <c r="ARY20" s="67"/>
      <c r="ARZ20" s="67"/>
      <c r="ASA20" s="67"/>
      <c r="ASB20" s="67"/>
      <c r="ASC20" s="67"/>
      <c r="ASD20" s="67"/>
      <c r="ASE20" s="67"/>
      <c r="ASF20" s="67"/>
      <c r="ASG20" s="67"/>
      <c r="ASH20" s="67"/>
      <c r="ASI20" s="67"/>
      <c r="ASJ20" s="67"/>
      <c r="ASK20" s="67"/>
      <c r="ASL20" s="67"/>
      <c r="ASM20" s="67"/>
      <c r="ASN20" s="67"/>
      <c r="ASO20" s="67"/>
      <c r="ASP20" s="67"/>
      <c r="ASQ20" s="67"/>
      <c r="ASR20" s="67"/>
      <c r="ASS20" s="67"/>
      <c r="AST20" s="67"/>
      <c r="ASU20" s="67"/>
      <c r="ASV20" s="67"/>
      <c r="ASW20" s="67"/>
      <c r="ASX20" s="67"/>
      <c r="ASY20" s="67"/>
      <c r="ASZ20" s="67"/>
      <c r="ATA20" s="67"/>
      <c r="ATB20" s="67"/>
      <c r="ATC20" s="67"/>
      <c r="ATD20" s="67"/>
      <c r="ATE20" s="67"/>
      <c r="ATF20" s="67"/>
      <c r="ATG20" s="67"/>
      <c r="ATH20" s="67"/>
      <c r="ATI20" s="67"/>
      <c r="ATJ20" s="67"/>
      <c r="ATK20" s="67"/>
      <c r="ATL20" s="67"/>
      <c r="ATM20" s="67"/>
      <c r="ATN20" s="67"/>
      <c r="ATO20" s="67"/>
      <c r="ATP20" s="67"/>
      <c r="ATQ20" s="67"/>
      <c r="ATR20" s="67"/>
      <c r="ATS20" s="67"/>
      <c r="ATT20" s="67"/>
      <c r="ATU20" s="67"/>
      <c r="ATV20" s="67"/>
      <c r="ATW20" s="67"/>
      <c r="ATX20" s="67"/>
      <c r="ATY20" s="67"/>
      <c r="ATZ20" s="67"/>
      <c r="AUA20" s="67"/>
      <c r="AUB20" s="67"/>
      <c r="AUC20" s="67"/>
      <c r="AUD20" s="67"/>
      <c r="AUE20" s="67"/>
      <c r="AUF20" s="67"/>
      <c r="AUG20" s="67"/>
      <c r="AUH20" s="67"/>
      <c r="AUI20" s="67"/>
      <c r="AUJ20" s="67"/>
      <c r="AUK20" s="67"/>
      <c r="AUL20" s="67"/>
      <c r="AUM20" s="67"/>
      <c r="AUN20" s="67"/>
      <c r="AUO20" s="67"/>
      <c r="AUP20" s="67"/>
      <c r="AUQ20" s="67"/>
      <c r="AUR20" s="67"/>
      <c r="AUS20" s="67"/>
      <c r="AUT20" s="67"/>
      <c r="AUU20" s="67"/>
      <c r="AUV20" s="67"/>
      <c r="AUW20" s="67"/>
      <c r="AUX20" s="67"/>
      <c r="AUY20" s="67"/>
      <c r="AUZ20" s="67"/>
      <c r="AVA20" s="67"/>
      <c r="AVB20" s="67"/>
      <c r="AVC20" s="67"/>
      <c r="AVD20" s="67"/>
      <c r="AVE20" s="67"/>
      <c r="AVF20" s="67"/>
      <c r="AVG20" s="67"/>
      <c r="AVH20" s="67"/>
      <c r="AVI20" s="67"/>
      <c r="AVJ20" s="67"/>
      <c r="AVK20" s="67"/>
      <c r="AVL20" s="67"/>
      <c r="AVM20" s="67"/>
      <c r="AVN20" s="67"/>
      <c r="AVO20" s="67"/>
      <c r="AVP20" s="67"/>
      <c r="AVQ20" s="67"/>
      <c r="AVR20" s="67"/>
      <c r="AVS20" s="67"/>
      <c r="AVT20" s="67"/>
      <c r="AVU20" s="67"/>
      <c r="AVV20" s="67"/>
      <c r="AVW20" s="67"/>
      <c r="AVX20" s="67"/>
      <c r="AVY20" s="67"/>
      <c r="AVZ20" s="67"/>
      <c r="AWA20" s="67"/>
      <c r="AWB20" s="67"/>
      <c r="AWC20" s="67"/>
      <c r="AWD20" s="67"/>
      <c r="AWE20" s="67"/>
      <c r="AWF20" s="67"/>
      <c r="AWG20" s="67"/>
      <c r="AWH20" s="67"/>
      <c r="AWI20" s="67"/>
      <c r="AWJ20" s="67"/>
      <c r="AWK20" s="67"/>
      <c r="AWL20" s="67"/>
      <c r="AWM20" s="67"/>
      <c r="AWN20" s="67"/>
      <c r="AWO20" s="67"/>
      <c r="AWP20" s="67"/>
      <c r="AWQ20" s="67"/>
      <c r="AWR20" s="67"/>
      <c r="AWS20" s="67"/>
      <c r="AWT20" s="67"/>
      <c r="AWU20" s="67"/>
      <c r="AWV20" s="67"/>
      <c r="AWW20" s="67"/>
      <c r="AWX20" s="67"/>
      <c r="AWY20" s="67"/>
      <c r="AWZ20" s="67"/>
      <c r="AXA20" s="67"/>
      <c r="AXB20" s="67"/>
      <c r="AXC20" s="67"/>
      <c r="AXD20" s="67"/>
      <c r="AXE20" s="67"/>
      <c r="AXF20" s="67"/>
      <c r="AXG20" s="67"/>
      <c r="AXH20" s="67"/>
      <c r="AXI20" s="67"/>
      <c r="AXJ20" s="67"/>
      <c r="AXK20" s="67"/>
      <c r="AXL20" s="67"/>
      <c r="AXM20" s="67"/>
      <c r="AXN20" s="67"/>
      <c r="AXO20" s="67"/>
      <c r="AXP20" s="67"/>
      <c r="AXQ20" s="67"/>
      <c r="AXR20" s="67"/>
      <c r="AXS20" s="67"/>
      <c r="AXT20" s="67"/>
      <c r="AXU20" s="67"/>
      <c r="AXV20" s="67"/>
      <c r="AXW20" s="67"/>
      <c r="AXX20" s="67"/>
      <c r="AXY20" s="67"/>
      <c r="AXZ20" s="67"/>
      <c r="AYA20" s="67"/>
      <c r="AYB20" s="67"/>
      <c r="AYC20" s="67"/>
      <c r="AYD20" s="67"/>
      <c r="AYE20" s="67"/>
      <c r="AYF20" s="67"/>
      <c r="AYG20" s="67"/>
      <c r="AYH20" s="67"/>
      <c r="AYI20" s="67"/>
      <c r="AYJ20" s="67"/>
      <c r="AYK20" s="67"/>
      <c r="AYL20" s="67"/>
      <c r="AYM20" s="67"/>
      <c r="AYN20" s="67"/>
      <c r="AYO20" s="67"/>
      <c r="AYP20" s="67"/>
      <c r="AYQ20" s="67"/>
      <c r="AYR20" s="67"/>
      <c r="AYS20" s="67"/>
      <c r="AYT20" s="67"/>
      <c r="AYU20" s="67"/>
      <c r="AYV20" s="67"/>
      <c r="AYW20" s="67"/>
      <c r="AYX20" s="67"/>
      <c r="AYY20" s="67"/>
      <c r="AYZ20" s="67"/>
      <c r="AZA20" s="67"/>
      <c r="AZB20" s="67"/>
      <c r="AZC20" s="67"/>
      <c r="AZD20" s="67"/>
      <c r="AZE20" s="67"/>
      <c r="AZF20" s="67"/>
      <c r="AZG20" s="67"/>
      <c r="AZH20" s="67"/>
      <c r="AZI20" s="67"/>
      <c r="AZJ20" s="67"/>
      <c r="AZK20" s="67"/>
      <c r="AZL20" s="67"/>
      <c r="AZM20" s="67"/>
      <c r="AZN20" s="67"/>
      <c r="AZO20" s="67"/>
      <c r="AZP20" s="67"/>
      <c r="AZQ20" s="67"/>
      <c r="AZR20" s="67"/>
      <c r="AZS20" s="67"/>
      <c r="AZT20" s="67"/>
      <c r="AZU20" s="67"/>
      <c r="AZV20" s="67"/>
      <c r="AZW20" s="67"/>
      <c r="AZX20" s="67"/>
      <c r="AZY20" s="67"/>
      <c r="AZZ20" s="67"/>
      <c r="BAA20" s="67"/>
      <c r="BAB20" s="67"/>
      <c r="BAC20" s="67"/>
      <c r="BAD20" s="67"/>
      <c r="BAE20" s="67"/>
      <c r="BAF20" s="67"/>
      <c r="BAG20" s="67"/>
      <c r="BAH20" s="67"/>
      <c r="BAI20" s="67"/>
      <c r="BAJ20" s="67"/>
      <c r="BAK20" s="67"/>
      <c r="BAL20" s="67"/>
      <c r="BAM20" s="67"/>
      <c r="BAN20" s="67"/>
      <c r="BAO20" s="67"/>
      <c r="BAP20" s="67"/>
      <c r="BAQ20" s="67"/>
      <c r="BAR20" s="67"/>
      <c r="BAS20" s="67"/>
      <c r="BAT20" s="67"/>
      <c r="BAU20" s="67"/>
      <c r="BAV20" s="67"/>
      <c r="BAW20" s="67"/>
      <c r="BAX20" s="67"/>
      <c r="BAY20" s="67"/>
      <c r="BAZ20" s="67"/>
      <c r="BBA20" s="67"/>
      <c r="BBB20" s="67"/>
      <c r="BBC20" s="67"/>
      <c r="BBD20" s="67"/>
      <c r="BBE20" s="67"/>
      <c r="BBF20" s="67"/>
      <c r="BBG20" s="67"/>
      <c r="BBH20" s="67"/>
      <c r="BBI20" s="67"/>
      <c r="BBJ20" s="67"/>
      <c r="BBK20" s="67"/>
      <c r="BBL20" s="67"/>
      <c r="BBM20" s="67"/>
      <c r="BBN20" s="67"/>
      <c r="BBO20" s="67"/>
      <c r="BBP20" s="67"/>
      <c r="BBQ20" s="67"/>
      <c r="BBR20" s="67"/>
      <c r="BBS20" s="67"/>
      <c r="BBT20" s="67"/>
      <c r="BBU20" s="67"/>
      <c r="BBV20" s="67"/>
      <c r="BBW20" s="67"/>
      <c r="BBX20" s="67"/>
      <c r="BBY20" s="67"/>
      <c r="BBZ20" s="67"/>
      <c r="BCA20" s="67"/>
      <c r="BCB20" s="67"/>
      <c r="BCC20" s="67"/>
      <c r="BCD20" s="67"/>
      <c r="BCE20" s="67"/>
      <c r="BCF20" s="67"/>
      <c r="BCG20" s="67"/>
      <c r="BCH20" s="67"/>
      <c r="BCI20" s="67"/>
      <c r="BCJ20" s="67"/>
      <c r="BCK20" s="67"/>
      <c r="BCL20" s="67"/>
      <c r="BCM20" s="67"/>
      <c r="BCN20" s="67"/>
      <c r="BCO20" s="67"/>
      <c r="BCP20" s="67"/>
      <c r="BCQ20" s="67"/>
      <c r="BCR20" s="67"/>
      <c r="BCS20" s="67"/>
      <c r="BCT20" s="67"/>
      <c r="BCU20" s="67"/>
      <c r="BCV20" s="67"/>
      <c r="BCW20" s="67"/>
      <c r="BCX20" s="67"/>
      <c r="BCY20" s="67"/>
      <c r="BCZ20" s="67"/>
      <c r="BDA20" s="67"/>
      <c r="BDB20" s="67"/>
      <c r="BDC20" s="67"/>
      <c r="BDD20" s="67"/>
      <c r="BDE20" s="67"/>
      <c r="BDF20" s="67"/>
      <c r="BDG20" s="67"/>
      <c r="BDH20" s="67"/>
      <c r="BDI20" s="67"/>
      <c r="BDJ20" s="67"/>
      <c r="BDK20" s="67"/>
      <c r="BDL20" s="67"/>
      <c r="BDM20" s="67"/>
      <c r="BDN20" s="67"/>
      <c r="BDO20" s="67"/>
      <c r="BDP20" s="67"/>
      <c r="BDQ20" s="67"/>
      <c r="BDR20" s="67"/>
      <c r="BDS20" s="67"/>
      <c r="BDT20" s="67"/>
      <c r="BDU20" s="67"/>
      <c r="BDV20" s="67"/>
      <c r="BDW20" s="67"/>
      <c r="BDX20" s="67"/>
      <c r="BDY20" s="67"/>
      <c r="BDZ20" s="67"/>
      <c r="BEA20" s="67"/>
      <c r="BEB20" s="67"/>
      <c r="BEC20" s="67"/>
      <c r="BED20" s="67"/>
      <c r="BEE20" s="67"/>
      <c r="BEF20" s="67"/>
      <c r="BEG20" s="67"/>
      <c r="BEH20" s="67"/>
      <c r="BEI20" s="67"/>
      <c r="BEJ20" s="67"/>
      <c r="BEK20" s="67"/>
      <c r="BEL20" s="67"/>
      <c r="BEM20" s="67"/>
      <c r="BEN20" s="67"/>
      <c r="BEO20" s="67"/>
      <c r="BEP20" s="67"/>
      <c r="BEQ20" s="67"/>
      <c r="BER20" s="67"/>
      <c r="BES20" s="67"/>
      <c r="BET20" s="67"/>
      <c r="BEU20" s="67"/>
      <c r="BEV20" s="67"/>
      <c r="BEW20" s="67"/>
      <c r="BEX20" s="67"/>
      <c r="BEY20" s="67"/>
      <c r="BEZ20" s="67"/>
      <c r="BFA20" s="67"/>
      <c r="BFB20" s="67"/>
      <c r="BFC20" s="67"/>
      <c r="BFD20" s="67"/>
      <c r="BFE20" s="67"/>
      <c r="BFF20" s="67"/>
      <c r="BFG20" s="67"/>
      <c r="BFH20" s="67"/>
      <c r="BFI20" s="67"/>
      <c r="BFJ20" s="67"/>
      <c r="BFK20" s="67"/>
      <c r="BFL20" s="67"/>
      <c r="BFM20" s="67"/>
      <c r="BFN20" s="67"/>
      <c r="BFO20" s="67"/>
      <c r="BFP20" s="67"/>
      <c r="BFQ20" s="67"/>
      <c r="BFR20" s="67"/>
      <c r="BFS20" s="67"/>
      <c r="BFT20" s="67"/>
      <c r="BFU20" s="67"/>
      <c r="BFV20" s="67"/>
      <c r="BFW20" s="67"/>
      <c r="BFX20" s="67"/>
      <c r="BFY20" s="67"/>
      <c r="BFZ20" s="67"/>
      <c r="BGA20" s="67"/>
      <c r="BGB20" s="67"/>
      <c r="BGC20" s="67"/>
      <c r="BGD20" s="67"/>
      <c r="BGE20" s="67"/>
      <c r="BGF20" s="67"/>
      <c r="BGG20" s="67"/>
      <c r="BGH20" s="67"/>
      <c r="BGI20" s="67"/>
      <c r="BGJ20" s="67"/>
      <c r="BGK20" s="67"/>
      <c r="BGL20" s="67"/>
      <c r="BGM20" s="67"/>
      <c r="BGN20" s="67"/>
      <c r="BGO20" s="67"/>
      <c r="BGP20" s="67"/>
      <c r="BGQ20" s="67"/>
      <c r="BGR20" s="67"/>
      <c r="BGS20" s="67"/>
      <c r="BGT20" s="67"/>
      <c r="BGU20" s="67"/>
      <c r="BGV20" s="67"/>
      <c r="BGW20" s="67"/>
      <c r="BGX20" s="67"/>
      <c r="BGY20" s="67"/>
      <c r="BGZ20" s="67"/>
      <c r="BHA20" s="67"/>
      <c r="BHB20" s="67"/>
      <c r="BHC20" s="67"/>
      <c r="BHD20" s="67"/>
      <c r="BHE20" s="67"/>
      <c r="BHF20" s="67"/>
      <c r="BHG20" s="67"/>
      <c r="BHH20" s="67"/>
      <c r="BHI20" s="67"/>
      <c r="BHJ20" s="67"/>
      <c r="BHK20" s="67"/>
      <c r="BHL20" s="67"/>
      <c r="BHM20" s="67"/>
      <c r="BHN20" s="67"/>
      <c r="BHO20" s="67"/>
      <c r="BHP20" s="67"/>
      <c r="BHQ20" s="67"/>
      <c r="BHR20" s="67"/>
      <c r="BHS20" s="67"/>
      <c r="BHT20" s="67"/>
      <c r="BHU20" s="67"/>
      <c r="BHV20" s="67"/>
      <c r="BHW20" s="67"/>
      <c r="BHX20" s="67"/>
      <c r="BHY20" s="67"/>
      <c r="BHZ20" s="67"/>
      <c r="BIA20" s="67"/>
      <c r="BIB20" s="67"/>
      <c r="BIC20" s="67"/>
      <c r="BID20" s="67"/>
      <c r="BIE20" s="67"/>
      <c r="BIF20" s="67"/>
      <c r="BIG20" s="67"/>
      <c r="BIH20" s="67"/>
      <c r="BII20" s="67"/>
      <c r="BIJ20" s="67"/>
      <c r="BIK20" s="67"/>
      <c r="BIL20" s="67"/>
      <c r="BIM20" s="67"/>
      <c r="BIN20" s="67"/>
      <c r="BIO20" s="67"/>
      <c r="BIP20" s="67"/>
      <c r="BIQ20" s="67"/>
      <c r="BIR20" s="67"/>
      <c r="BIS20" s="67"/>
      <c r="BIT20" s="67"/>
      <c r="BIU20" s="67"/>
      <c r="BIV20" s="67"/>
      <c r="BIW20" s="67"/>
      <c r="BIX20" s="67"/>
      <c r="BIY20" s="67"/>
      <c r="BIZ20" s="67"/>
      <c r="BJA20" s="67"/>
      <c r="BJB20" s="67"/>
      <c r="BJC20" s="67"/>
      <c r="BJD20" s="67"/>
      <c r="BJE20" s="67"/>
      <c r="BJF20" s="67"/>
      <c r="BJG20" s="67"/>
      <c r="BJH20" s="67"/>
      <c r="BJI20" s="67"/>
      <c r="BJJ20" s="67"/>
      <c r="BJK20" s="67"/>
      <c r="BJL20" s="67"/>
      <c r="BJM20" s="67"/>
      <c r="BJN20" s="67"/>
      <c r="BJO20" s="67"/>
      <c r="BJP20" s="67"/>
      <c r="BJQ20" s="67"/>
      <c r="BJR20" s="67"/>
      <c r="BJS20" s="67"/>
      <c r="BJT20" s="67"/>
      <c r="BJU20" s="67"/>
      <c r="BJV20" s="67"/>
      <c r="BJW20" s="67"/>
      <c r="BJX20" s="67"/>
      <c r="BJY20" s="67"/>
      <c r="BJZ20" s="67"/>
      <c r="BKA20" s="67"/>
      <c r="BKB20" s="67"/>
      <c r="BKC20" s="67"/>
      <c r="BKD20" s="67"/>
      <c r="BKE20" s="67"/>
      <c r="BKF20" s="67"/>
      <c r="BKG20" s="67"/>
      <c r="BKH20" s="67"/>
      <c r="BKI20" s="67"/>
      <c r="BKJ20" s="67"/>
      <c r="BKK20" s="67"/>
      <c r="BKL20" s="67"/>
      <c r="BKM20" s="67"/>
      <c r="BKN20" s="67"/>
      <c r="BKO20" s="67"/>
      <c r="BKP20" s="67"/>
      <c r="BKQ20" s="67"/>
      <c r="BKR20" s="67"/>
      <c r="BKS20" s="67"/>
      <c r="BKT20" s="67"/>
      <c r="BKU20" s="67"/>
      <c r="BKV20" s="67"/>
      <c r="BKW20" s="67"/>
      <c r="BKX20" s="67"/>
      <c r="BKY20" s="67"/>
      <c r="BKZ20" s="67"/>
      <c r="BLA20" s="67"/>
      <c r="BLB20" s="67"/>
      <c r="BLC20" s="67"/>
      <c r="BLD20" s="67"/>
      <c r="BLE20" s="67"/>
      <c r="BLF20" s="67"/>
      <c r="BLG20" s="67"/>
      <c r="BLH20" s="67"/>
      <c r="BLI20" s="67"/>
      <c r="BLJ20" s="67"/>
      <c r="BLK20" s="67"/>
      <c r="BLL20" s="67"/>
      <c r="BLM20" s="67"/>
      <c r="BLN20" s="67"/>
      <c r="BLO20" s="67"/>
      <c r="BLP20" s="67"/>
      <c r="BLQ20" s="67"/>
      <c r="BLR20" s="67"/>
      <c r="BLS20" s="67"/>
      <c r="BLT20" s="67"/>
      <c r="BLU20" s="67"/>
      <c r="BLV20" s="67"/>
      <c r="BLW20" s="67"/>
      <c r="BLX20" s="67"/>
      <c r="BLY20" s="67"/>
      <c r="BLZ20" s="67"/>
      <c r="BMA20" s="67"/>
      <c r="BMB20" s="67"/>
      <c r="BMC20" s="67"/>
      <c r="BMD20" s="67"/>
      <c r="BME20" s="67"/>
      <c r="BMF20" s="67"/>
      <c r="BMG20" s="67"/>
      <c r="BMH20" s="67"/>
      <c r="BMI20" s="67"/>
      <c r="BMJ20" s="67"/>
      <c r="BMK20" s="67"/>
      <c r="BML20" s="67"/>
      <c r="BMM20" s="67"/>
      <c r="BMN20" s="67"/>
      <c r="BMO20" s="67"/>
      <c r="BMP20" s="67"/>
      <c r="BMQ20" s="67"/>
      <c r="BMR20" s="67"/>
      <c r="BMS20" s="67"/>
      <c r="BMT20" s="67"/>
      <c r="BMU20" s="67"/>
      <c r="BMV20" s="67"/>
      <c r="BMW20" s="67"/>
      <c r="BMX20" s="67"/>
      <c r="BMY20" s="67"/>
      <c r="BMZ20" s="67"/>
      <c r="BNA20" s="67"/>
      <c r="BNB20" s="67"/>
      <c r="BNC20" s="67"/>
      <c r="BND20" s="67"/>
      <c r="BNE20" s="67"/>
      <c r="BNF20" s="67"/>
      <c r="BNG20" s="67"/>
      <c r="BNH20" s="67"/>
      <c r="BNI20" s="67"/>
      <c r="BNJ20" s="67"/>
      <c r="BNK20" s="67"/>
      <c r="BNL20" s="67"/>
      <c r="BNM20" s="67"/>
      <c r="BNN20" s="67"/>
      <c r="BNO20" s="67"/>
      <c r="BNP20" s="67"/>
      <c r="BNQ20" s="67"/>
      <c r="BNR20" s="67"/>
      <c r="BNS20" s="67"/>
      <c r="BNT20" s="67"/>
      <c r="BNU20" s="67"/>
      <c r="BNV20" s="67"/>
      <c r="BNW20" s="67"/>
      <c r="BNX20" s="67"/>
      <c r="BNY20" s="67"/>
      <c r="BNZ20" s="67"/>
      <c r="BOA20" s="67"/>
      <c r="BOB20" s="67"/>
      <c r="BOC20" s="67"/>
      <c r="BOD20" s="67"/>
      <c r="BOE20" s="67"/>
      <c r="BOF20" s="67"/>
      <c r="BOG20" s="67"/>
      <c r="BOH20" s="67"/>
      <c r="BOI20" s="67"/>
      <c r="BOJ20" s="67"/>
      <c r="BOK20" s="67"/>
      <c r="BOL20" s="67"/>
      <c r="BOM20" s="67"/>
      <c r="BON20" s="67"/>
      <c r="BOO20" s="67"/>
      <c r="BOP20" s="67"/>
      <c r="BOQ20" s="67"/>
      <c r="BOR20" s="67"/>
      <c r="BOS20" s="67"/>
      <c r="BOT20" s="67"/>
      <c r="BOU20" s="67"/>
      <c r="BOV20" s="67"/>
      <c r="BOW20" s="67"/>
      <c r="BOX20" s="67"/>
      <c r="BOY20" s="67"/>
      <c r="BOZ20" s="67"/>
      <c r="BPA20" s="67"/>
      <c r="BPB20" s="67"/>
      <c r="BPC20" s="67"/>
      <c r="BPD20" s="67"/>
      <c r="BPE20" s="67"/>
      <c r="BPF20" s="67"/>
      <c r="BPG20" s="67"/>
      <c r="BPH20" s="67"/>
      <c r="BPI20" s="67"/>
      <c r="BPJ20" s="67"/>
      <c r="BPK20" s="67"/>
      <c r="BPL20" s="67"/>
      <c r="BPM20" s="67"/>
      <c r="BPN20" s="67"/>
      <c r="BPO20" s="67"/>
      <c r="BPP20" s="67"/>
      <c r="BPQ20" s="67"/>
      <c r="BPR20" s="67"/>
      <c r="BPS20" s="67"/>
      <c r="BPT20" s="67"/>
      <c r="BPU20" s="67"/>
      <c r="BPV20" s="67"/>
      <c r="BPW20" s="67"/>
      <c r="BPX20" s="67"/>
      <c r="BPY20" s="67"/>
      <c r="BPZ20" s="67"/>
      <c r="BQA20" s="67"/>
      <c r="BQB20" s="67"/>
      <c r="BQC20" s="67"/>
      <c r="BQD20" s="67"/>
      <c r="BQE20" s="67"/>
      <c r="BQF20" s="67"/>
      <c r="BQG20" s="67"/>
      <c r="BQH20" s="67"/>
      <c r="BQI20" s="67"/>
      <c r="BQJ20" s="67"/>
      <c r="BQK20" s="67"/>
      <c r="BQL20" s="67"/>
      <c r="BQM20" s="67"/>
      <c r="BQN20" s="67"/>
      <c r="BQO20" s="67"/>
      <c r="BQP20" s="67"/>
      <c r="BQQ20" s="67"/>
      <c r="BQR20" s="67"/>
      <c r="BQS20" s="67"/>
      <c r="BQT20" s="67"/>
      <c r="BQU20" s="67"/>
      <c r="BQV20" s="67"/>
      <c r="BQW20" s="67"/>
      <c r="BQX20" s="67"/>
      <c r="BQY20" s="67"/>
      <c r="BQZ20" s="67"/>
      <c r="BRA20" s="67"/>
      <c r="BRB20" s="67"/>
      <c r="BRC20" s="67"/>
      <c r="BRD20" s="67"/>
      <c r="BRE20" s="67"/>
      <c r="BRF20" s="67"/>
      <c r="BRG20" s="67"/>
      <c r="BRH20" s="67"/>
      <c r="BRI20" s="67"/>
      <c r="BRJ20" s="67"/>
      <c r="BRK20" s="67"/>
      <c r="BRL20" s="67"/>
      <c r="BRM20" s="67"/>
      <c r="BRN20" s="67"/>
      <c r="BRO20" s="67"/>
      <c r="BRP20" s="67"/>
      <c r="BRQ20" s="67"/>
      <c r="BRR20" s="67"/>
      <c r="BRS20" s="67"/>
      <c r="BRT20" s="67"/>
      <c r="BRU20" s="67"/>
      <c r="BRV20" s="67"/>
      <c r="BRW20" s="67"/>
      <c r="BRX20" s="67"/>
      <c r="BRY20" s="67"/>
      <c r="BRZ20" s="67"/>
      <c r="BSA20" s="67"/>
      <c r="BSB20" s="67"/>
      <c r="BSC20" s="67"/>
      <c r="BSD20" s="67"/>
      <c r="BSE20" s="67"/>
      <c r="BSF20" s="67"/>
      <c r="BSG20" s="67"/>
      <c r="BSH20" s="67"/>
      <c r="BSI20" s="67"/>
      <c r="BSJ20" s="67"/>
      <c r="BSK20" s="67"/>
      <c r="BSL20" s="67"/>
      <c r="BSM20" s="67"/>
      <c r="BSN20" s="67"/>
      <c r="BSO20" s="67"/>
      <c r="BSP20" s="67"/>
      <c r="BSQ20" s="67"/>
      <c r="BSR20" s="67"/>
      <c r="BSS20" s="67"/>
      <c r="BST20" s="67"/>
      <c r="BSU20" s="67"/>
      <c r="BSV20" s="67"/>
      <c r="BSW20" s="67"/>
      <c r="BSX20" s="67"/>
      <c r="BSY20" s="67"/>
      <c r="BSZ20" s="67"/>
      <c r="BTA20" s="67"/>
      <c r="BTB20" s="67"/>
      <c r="BTC20" s="67"/>
      <c r="BTD20" s="67"/>
      <c r="BTE20" s="67"/>
      <c r="BTF20" s="67"/>
      <c r="BTG20" s="67"/>
      <c r="BTH20" s="67"/>
      <c r="BTI20" s="67"/>
      <c r="BTJ20" s="67"/>
      <c r="BTK20" s="67"/>
      <c r="BTL20" s="67"/>
      <c r="BTM20" s="67"/>
      <c r="BTN20" s="67"/>
      <c r="BTO20" s="67"/>
      <c r="BTP20" s="67"/>
      <c r="BTQ20" s="67"/>
      <c r="BTR20" s="67"/>
      <c r="BTS20" s="67"/>
      <c r="BTT20" s="67"/>
      <c r="BTU20" s="67"/>
      <c r="BTV20" s="67"/>
      <c r="BTW20" s="67"/>
      <c r="BTX20" s="67"/>
      <c r="BTY20" s="67"/>
      <c r="BTZ20" s="67"/>
      <c r="BUA20" s="67"/>
      <c r="BUB20" s="67"/>
      <c r="BUC20" s="67"/>
      <c r="BUD20" s="67"/>
      <c r="BUE20" s="67"/>
      <c r="BUF20" s="67"/>
      <c r="BUG20" s="67"/>
      <c r="BUH20" s="67"/>
      <c r="BUI20" s="67"/>
      <c r="BUJ20" s="67"/>
      <c r="BUK20" s="67"/>
      <c r="BUL20" s="67"/>
      <c r="BUM20" s="67"/>
      <c r="BUN20" s="67"/>
      <c r="BUO20" s="67"/>
      <c r="BUP20" s="67"/>
      <c r="BUQ20" s="67"/>
      <c r="BUR20" s="67"/>
      <c r="BUS20" s="67"/>
      <c r="BUT20" s="67"/>
      <c r="BUU20" s="67"/>
      <c r="BUV20" s="67"/>
      <c r="BUW20" s="67"/>
      <c r="BUX20" s="67"/>
      <c r="BUY20" s="67"/>
      <c r="BUZ20" s="67"/>
      <c r="BVA20" s="67"/>
      <c r="BVB20" s="67"/>
      <c r="BVC20" s="67"/>
      <c r="BVD20" s="67"/>
      <c r="BVE20" s="67"/>
      <c r="BVF20" s="67"/>
      <c r="BVG20" s="67"/>
      <c r="BVH20" s="67"/>
      <c r="BVI20" s="67"/>
      <c r="BVJ20" s="67"/>
      <c r="BVK20" s="67"/>
      <c r="BVL20" s="67"/>
      <c r="BVM20" s="67"/>
      <c r="BVN20" s="67"/>
      <c r="BVO20" s="67"/>
      <c r="BVP20" s="67"/>
      <c r="BVQ20" s="67"/>
      <c r="BVR20" s="67"/>
      <c r="BVS20" s="67"/>
      <c r="BVT20" s="67"/>
      <c r="BVU20" s="67"/>
      <c r="BVV20" s="67"/>
      <c r="BVW20" s="67"/>
      <c r="BVX20" s="67"/>
      <c r="BVY20" s="67"/>
      <c r="BVZ20" s="67"/>
      <c r="BWA20" s="67"/>
      <c r="BWB20" s="67"/>
      <c r="BWC20" s="67"/>
      <c r="BWD20" s="67"/>
      <c r="BWE20" s="67"/>
      <c r="BWF20" s="67"/>
      <c r="BWG20" s="67"/>
      <c r="BWH20" s="67"/>
      <c r="BWI20" s="67"/>
      <c r="BWJ20" s="67"/>
      <c r="BWK20" s="67"/>
      <c r="BWL20" s="67"/>
      <c r="BWM20" s="67"/>
      <c r="BWN20" s="67"/>
      <c r="BWO20" s="67"/>
    </row>
    <row r="21" spans="1:1965" s="68" customFormat="1" ht="31.5" x14ac:dyDescent="0.25">
      <c r="A21" s="77">
        <v>49</v>
      </c>
      <c r="B21" s="86" t="s">
        <v>439</v>
      </c>
      <c r="C21" s="87" t="s">
        <v>441</v>
      </c>
      <c r="D21" s="79" t="s">
        <v>422</v>
      </c>
      <c r="E21" s="80">
        <v>1930</v>
      </c>
      <c r="F21" s="80">
        <v>416</v>
      </c>
      <c r="G21" s="80">
        <v>0</v>
      </c>
      <c r="H21" s="80">
        <v>0</v>
      </c>
      <c r="I21" s="80">
        <v>0</v>
      </c>
      <c r="J21" s="80">
        <v>0</v>
      </c>
      <c r="K21" s="80">
        <v>0</v>
      </c>
      <c r="L21" s="80">
        <v>0</v>
      </c>
      <c r="M21" s="80">
        <v>0</v>
      </c>
      <c r="N21" s="81">
        <v>0</v>
      </c>
      <c r="O21" s="82">
        <f t="shared" si="1"/>
        <v>2346</v>
      </c>
      <c r="P21" s="84"/>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c r="IU21" s="67"/>
      <c r="IV21" s="67"/>
      <c r="IW21" s="67"/>
      <c r="IX21" s="67"/>
      <c r="IY21" s="67"/>
      <c r="IZ21" s="67"/>
      <c r="JA21" s="67"/>
      <c r="JB21" s="67"/>
      <c r="JC21" s="67"/>
      <c r="JD21" s="67"/>
      <c r="JE21" s="67"/>
      <c r="JF21" s="67"/>
      <c r="JG21" s="67"/>
      <c r="JH21" s="67"/>
      <c r="JI21" s="67"/>
      <c r="JJ21" s="67"/>
      <c r="JK21" s="67"/>
      <c r="JL21" s="67"/>
      <c r="JM21" s="67"/>
      <c r="JN21" s="67"/>
      <c r="JO21" s="67"/>
      <c r="JP21" s="67"/>
      <c r="JQ21" s="67"/>
      <c r="JR21" s="67"/>
      <c r="JS21" s="67"/>
      <c r="JT21" s="67"/>
      <c r="JU21" s="67"/>
      <c r="JV21" s="67"/>
      <c r="JW21" s="67"/>
      <c r="JX21" s="67"/>
      <c r="JY21" s="67"/>
      <c r="JZ21" s="67"/>
      <c r="KA21" s="67"/>
      <c r="KB21" s="67"/>
      <c r="KC21" s="67"/>
      <c r="KD21" s="67"/>
      <c r="KE21" s="67"/>
      <c r="KF21" s="67"/>
      <c r="KG21" s="67"/>
      <c r="KH21" s="67"/>
      <c r="KI21" s="67"/>
      <c r="KJ21" s="67"/>
      <c r="KK21" s="67"/>
      <c r="KL21" s="67"/>
      <c r="KM21" s="67"/>
      <c r="KN21" s="67"/>
      <c r="KO21" s="67"/>
      <c r="KP21" s="67"/>
      <c r="KQ21" s="67"/>
      <c r="KR21" s="67"/>
      <c r="KS21" s="67"/>
      <c r="KT21" s="67"/>
      <c r="KU21" s="67"/>
      <c r="KV21" s="67"/>
      <c r="KW21" s="67"/>
      <c r="KX21" s="67"/>
      <c r="KY21" s="67"/>
      <c r="KZ21" s="67"/>
      <c r="LA21" s="67"/>
      <c r="LB21" s="67"/>
      <c r="LC21" s="67"/>
      <c r="LD21" s="67"/>
      <c r="LE21" s="67"/>
      <c r="LF21" s="67"/>
      <c r="LG21" s="67"/>
      <c r="LH21" s="67"/>
      <c r="LI21" s="67"/>
      <c r="LJ21" s="67"/>
      <c r="LK21" s="67"/>
      <c r="LL21" s="67"/>
      <c r="LM21" s="67"/>
      <c r="LN21" s="67"/>
      <c r="LO21" s="67"/>
      <c r="LP21" s="67"/>
      <c r="LQ21" s="67"/>
      <c r="LR21" s="67"/>
      <c r="LS21" s="67"/>
      <c r="LT21" s="67"/>
      <c r="LU21" s="67"/>
      <c r="LV21" s="67"/>
      <c r="LW21" s="67"/>
      <c r="LX21" s="67"/>
      <c r="LY21" s="67"/>
      <c r="LZ21" s="67"/>
      <c r="MA21" s="67"/>
      <c r="MB21" s="67"/>
      <c r="MC21" s="67"/>
      <c r="MD21" s="67"/>
      <c r="ME21" s="67"/>
      <c r="MF21" s="67"/>
      <c r="MG21" s="67"/>
      <c r="MH21" s="67"/>
      <c r="MI21" s="67"/>
      <c r="MJ21" s="67"/>
      <c r="MK21" s="67"/>
      <c r="ML21" s="67"/>
      <c r="MM21" s="67"/>
      <c r="MN21" s="67"/>
      <c r="MO21" s="67"/>
      <c r="MP21" s="67"/>
      <c r="MQ21" s="67"/>
      <c r="MR21" s="67"/>
      <c r="MS21" s="67"/>
      <c r="MT21" s="67"/>
      <c r="MU21" s="67"/>
      <c r="MV21" s="67"/>
      <c r="MW21" s="67"/>
      <c r="MX21" s="67"/>
      <c r="MY21" s="67"/>
      <c r="MZ21" s="67"/>
      <c r="NA21" s="67"/>
      <c r="NB21" s="67"/>
      <c r="NC21" s="67"/>
      <c r="ND21" s="67"/>
      <c r="NE21" s="67"/>
      <c r="NF21" s="67"/>
      <c r="NG21" s="67"/>
      <c r="NH21" s="67"/>
      <c r="NI21" s="67"/>
      <c r="NJ21" s="67"/>
      <c r="NK21" s="67"/>
      <c r="NL21" s="67"/>
      <c r="NM21" s="67"/>
      <c r="NN21" s="67"/>
      <c r="NO21" s="67"/>
      <c r="NP21" s="67"/>
      <c r="NQ21" s="67"/>
      <c r="NR21" s="67"/>
      <c r="NS21" s="67"/>
      <c r="NT21" s="67"/>
      <c r="NU21" s="67"/>
      <c r="NV21" s="67"/>
      <c r="NW21" s="67"/>
      <c r="NX21" s="67"/>
      <c r="NY21" s="67"/>
      <c r="NZ21" s="67"/>
      <c r="OA21" s="67"/>
      <c r="OB21" s="67"/>
      <c r="OC21" s="67"/>
      <c r="OD21" s="67"/>
      <c r="OE21" s="67"/>
      <c r="OF21" s="67"/>
      <c r="OG21" s="67"/>
      <c r="OH21" s="67"/>
      <c r="OI21" s="67"/>
      <c r="OJ21" s="67"/>
      <c r="OK21" s="67"/>
      <c r="OL21" s="67"/>
      <c r="OM21" s="67"/>
      <c r="ON21" s="67"/>
      <c r="OO21" s="67"/>
      <c r="OP21" s="67"/>
      <c r="OQ21" s="67"/>
      <c r="OR21" s="67"/>
      <c r="OS21" s="67"/>
      <c r="OT21" s="67"/>
      <c r="OU21" s="67"/>
      <c r="OV21" s="67"/>
      <c r="OW21" s="67"/>
      <c r="OX21" s="67"/>
      <c r="OY21" s="67"/>
      <c r="OZ21" s="67"/>
      <c r="PA21" s="67"/>
      <c r="PB21" s="67"/>
      <c r="PC21" s="67"/>
      <c r="PD21" s="67"/>
      <c r="PE21" s="67"/>
      <c r="PF21" s="67"/>
      <c r="PG21" s="67"/>
      <c r="PH21" s="67"/>
      <c r="PI21" s="67"/>
      <c r="PJ21" s="67"/>
      <c r="PK21" s="67"/>
      <c r="PL21" s="67"/>
      <c r="PM21" s="67"/>
      <c r="PN21" s="67"/>
      <c r="PO21" s="67"/>
      <c r="PP21" s="67"/>
      <c r="PQ21" s="67"/>
      <c r="PR21" s="67"/>
      <c r="PS21" s="67"/>
      <c r="PT21" s="67"/>
      <c r="PU21" s="67"/>
      <c r="PV21" s="67"/>
      <c r="PW21" s="67"/>
      <c r="PX21" s="67"/>
      <c r="PY21" s="67"/>
      <c r="PZ21" s="67"/>
      <c r="QA21" s="67"/>
      <c r="QB21" s="67"/>
      <c r="QC21" s="67"/>
      <c r="QD21" s="67"/>
      <c r="QE21" s="67"/>
      <c r="QF21" s="67"/>
      <c r="QG21" s="67"/>
      <c r="QH21" s="67"/>
      <c r="QI21" s="67"/>
      <c r="QJ21" s="67"/>
      <c r="QK21" s="67"/>
      <c r="QL21" s="67"/>
      <c r="QM21" s="67"/>
      <c r="QN21" s="67"/>
      <c r="QO21" s="67"/>
      <c r="QP21" s="67"/>
      <c r="QQ21" s="67"/>
      <c r="QR21" s="67"/>
      <c r="QS21" s="67"/>
      <c r="QT21" s="67"/>
      <c r="QU21" s="67"/>
      <c r="QV21" s="67"/>
      <c r="QW21" s="67"/>
      <c r="QX21" s="67"/>
      <c r="QY21" s="67"/>
      <c r="QZ21" s="67"/>
      <c r="RA21" s="67"/>
      <c r="RB21" s="67"/>
      <c r="RC21" s="67"/>
      <c r="RD21" s="67"/>
      <c r="RE21" s="67"/>
      <c r="RF21" s="67"/>
      <c r="RG21" s="67"/>
      <c r="RH21" s="67"/>
      <c r="RI21" s="67"/>
      <c r="RJ21" s="67"/>
      <c r="RK21" s="67"/>
      <c r="RL21" s="67"/>
      <c r="RM21" s="67"/>
      <c r="RN21" s="67"/>
      <c r="RO21" s="67"/>
      <c r="RP21" s="67"/>
      <c r="RQ21" s="67"/>
      <c r="RR21" s="67"/>
      <c r="RS21" s="67"/>
      <c r="RT21" s="67"/>
      <c r="RU21" s="67"/>
      <c r="RV21" s="67"/>
      <c r="RW21" s="67"/>
      <c r="RX21" s="67"/>
      <c r="RY21" s="67"/>
      <c r="RZ21" s="67"/>
      <c r="SA21" s="67"/>
      <c r="SB21" s="67"/>
      <c r="SC21" s="67"/>
      <c r="SD21" s="67"/>
      <c r="SE21" s="67"/>
      <c r="SF21" s="67"/>
      <c r="SG21" s="67"/>
      <c r="SH21" s="67"/>
      <c r="SI21" s="67"/>
      <c r="SJ21" s="67"/>
      <c r="SK21" s="67"/>
      <c r="SL21" s="67"/>
      <c r="SM21" s="67"/>
      <c r="SN21" s="67"/>
      <c r="SO21" s="67"/>
      <c r="SP21" s="67"/>
      <c r="SQ21" s="67"/>
      <c r="SR21" s="67"/>
      <c r="SS21" s="67"/>
      <c r="ST21" s="67"/>
      <c r="SU21" s="67"/>
      <c r="SV21" s="67"/>
      <c r="SW21" s="67"/>
      <c r="SX21" s="67"/>
      <c r="SY21" s="67"/>
      <c r="SZ21" s="67"/>
      <c r="TA21" s="67"/>
      <c r="TB21" s="67"/>
      <c r="TC21" s="67"/>
      <c r="TD21" s="67"/>
      <c r="TE21" s="67"/>
      <c r="TF21" s="67"/>
      <c r="TG21" s="67"/>
      <c r="TH21" s="67"/>
      <c r="TI21" s="67"/>
      <c r="TJ21" s="67"/>
      <c r="TK21" s="67"/>
      <c r="TL21" s="67"/>
      <c r="TM21" s="67"/>
      <c r="TN21" s="67"/>
      <c r="TO21" s="67"/>
      <c r="TP21" s="67"/>
      <c r="TQ21" s="67"/>
      <c r="TR21" s="67"/>
      <c r="TS21" s="67"/>
      <c r="TT21" s="67"/>
      <c r="TU21" s="67"/>
      <c r="TV21" s="67"/>
      <c r="TW21" s="67"/>
      <c r="TX21" s="67"/>
      <c r="TY21" s="67"/>
      <c r="TZ21" s="67"/>
      <c r="UA21" s="67"/>
      <c r="UB21" s="67"/>
      <c r="UC21" s="67"/>
      <c r="UD21" s="67"/>
      <c r="UE21" s="67"/>
      <c r="UF21" s="67"/>
      <c r="UG21" s="67"/>
      <c r="UH21" s="67"/>
      <c r="UI21" s="67"/>
      <c r="UJ21" s="67"/>
      <c r="UK21" s="67"/>
      <c r="UL21" s="67"/>
      <c r="UM21" s="67"/>
      <c r="UN21" s="67"/>
      <c r="UO21" s="67"/>
      <c r="UP21" s="67"/>
      <c r="UQ21" s="67"/>
      <c r="UR21" s="67"/>
      <c r="US21" s="67"/>
      <c r="UT21" s="67"/>
      <c r="UU21" s="67"/>
      <c r="UV21" s="67"/>
      <c r="UW21" s="67"/>
      <c r="UX21" s="67"/>
      <c r="UY21" s="67"/>
      <c r="UZ21" s="67"/>
      <c r="VA21" s="67"/>
      <c r="VB21" s="67"/>
      <c r="VC21" s="67"/>
      <c r="VD21" s="67"/>
      <c r="VE21" s="67"/>
      <c r="VF21" s="67"/>
      <c r="VG21" s="67"/>
      <c r="VH21" s="67"/>
      <c r="VI21" s="67"/>
      <c r="VJ21" s="67"/>
      <c r="VK21" s="67"/>
      <c r="VL21" s="67"/>
      <c r="VM21" s="67"/>
      <c r="VN21" s="67"/>
      <c r="VO21" s="67"/>
      <c r="VP21" s="67"/>
      <c r="VQ21" s="67"/>
      <c r="VR21" s="67"/>
      <c r="VS21" s="67"/>
      <c r="VT21" s="67"/>
      <c r="VU21" s="67"/>
      <c r="VV21" s="67"/>
      <c r="VW21" s="67"/>
      <c r="VX21" s="67"/>
      <c r="VY21" s="67"/>
      <c r="VZ21" s="67"/>
      <c r="WA21" s="67"/>
      <c r="WB21" s="67"/>
      <c r="WC21" s="67"/>
      <c r="WD21" s="67"/>
      <c r="WE21" s="67"/>
      <c r="WF21" s="67"/>
      <c r="WG21" s="67"/>
      <c r="WH21" s="67"/>
      <c r="WI21" s="67"/>
      <c r="WJ21" s="67"/>
      <c r="WK21" s="67"/>
      <c r="WL21" s="67"/>
      <c r="WM21" s="67"/>
      <c r="WN21" s="67"/>
      <c r="WO21" s="67"/>
      <c r="WP21" s="67"/>
      <c r="WQ21" s="67"/>
      <c r="WR21" s="67"/>
      <c r="WS21" s="67"/>
      <c r="WT21" s="67"/>
      <c r="WU21" s="67"/>
      <c r="WV21" s="67"/>
      <c r="WW21" s="67"/>
      <c r="WX21" s="67"/>
      <c r="WY21" s="67"/>
      <c r="WZ21" s="67"/>
      <c r="XA21" s="67"/>
      <c r="XB21" s="67"/>
      <c r="XC21" s="67"/>
      <c r="XD21" s="67"/>
      <c r="XE21" s="67"/>
      <c r="XF21" s="67"/>
      <c r="XG21" s="67"/>
      <c r="XH21" s="67"/>
      <c r="XI21" s="67"/>
      <c r="XJ21" s="67"/>
      <c r="XK21" s="67"/>
      <c r="XL21" s="67"/>
      <c r="XM21" s="67"/>
      <c r="XN21" s="67"/>
      <c r="XO21" s="67"/>
      <c r="XP21" s="67"/>
      <c r="XQ21" s="67"/>
      <c r="XR21" s="67"/>
      <c r="XS21" s="67"/>
      <c r="XT21" s="67"/>
      <c r="XU21" s="67"/>
      <c r="XV21" s="67"/>
      <c r="XW21" s="67"/>
      <c r="XX21" s="67"/>
      <c r="XY21" s="67"/>
      <c r="XZ21" s="67"/>
      <c r="YA21" s="67"/>
      <c r="YB21" s="67"/>
      <c r="YC21" s="67"/>
      <c r="YD21" s="67"/>
      <c r="YE21" s="67"/>
      <c r="YF21" s="67"/>
      <c r="YG21" s="67"/>
      <c r="YH21" s="67"/>
      <c r="YI21" s="67"/>
      <c r="YJ21" s="67"/>
      <c r="YK21" s="67"/>
      <c r="YL21" s="67"/>
      <c r="YM21" s="67"/>
      <c r="YN21" s="67"/>
      <c r="YO21" s="67"/>
      <c r="YP21" s="67"/>
      <c r="YQ21" s="67"/>
      <c r="YR21" s="67"/>
      <c r="YS21" s="67"/>
      <c r="YT21" s="67"/>
      <c r="YU21" s="67"/>
      <c r="YV21" s="67"/>
      <c r="YW21" s="67"/>
      <c r="YX21" s="67"/>
      <c r="YY21" s="67"/>
      <c r="YZ21" s="67"/>
      <c r="ZA21" s="67"/>
      <c r="ZB21" s="67"/>
      <c r="ZC21" s="67"/>
      <c r="ZD21" s="67"/>
      <c r="ZE21" s="67"/>
      <c r="ZF21" s="67"/>
      <c r="ZG21" s="67"/>
      <c r="ZH21" s="67"/>
      <c r="ZI21" s="67"/>
      <c r="ZJ21" s="67"/>
      <c r="ZK21" s="67"/>
      <c r="ZL21" s="67"/>
      <c r="ZM21" s="67"/>
      <c r="ZN21" s="67"/>
      <c r="ZO21" s="67"/>
      <c r="ZP21" s="67"/>
      <c r="ZQ21" s="67"/>
      <c r="ZR21" s="67"/>
      <c r="ZS21" s="67"/>
      <c r="ZT21" s="67"/>
      <c r="ZU21" s="67"/>
      <c r="ZV21" s="67"/>
      <c r="ZW21" s="67"/>
      <c r="ZX21" s="67"/>
      <c r="ZY21" s="67"/>
      <c r="ZZ21" s="67"/>
      <c r="AAA21" s="67"/>
      <c r="AAB21" s="67"/>
      <c r="AAC21" s="67"/>
      <c r="AAD21" s="67"/>
      <c r="AAE21" s="67"/>
      <c r="AAF21" s="67"/>
      <c r="AAG21" s="67"/>
      <c r="AAH21" s="67"/>
      <c r="AAI21" s="67"/>
      <c r="AAJ21" s="67"/>
      <c r="AAK21" s="67"/>
      <c r="AAL21" s="67"/>
      <c r="AAM21" s="67"/>
      <c r="AAN21" s="67"/>
      <c r="AAO21" s="67"/>
      <c r="AAP21" s="67"/>
      <c r="AAQ21" s="67"/>
      <c r="AAR21" s="67"/>
      <c r="AAS21" s="67"/>
      <c r="AAT21" s="67"/>
      <c r="AAU21" s="67"/>
      <c r="AAV21" s="67"/>
      <c r="AAW21" s="67"/>
      <c r="AAX21" s="67"/>
      <c r="AAY21" s="67"/>
      <c r="AAZ21" s="67"/>
      <c r="ABA21" s="67"/>
      <c r="ABB21" s="67"/>
      <c r="ABC21" s="67"/>
      <c r="ABD21" s="67"/>
      <c r="ABE21" s="67"/>
      <c r="ABF21" s="67"/>
      <c r="ABG21" s="67"/>
      <c r="ABH21" s="67"/>
      <c r="ABI21" s="67"/>
      <c r="ABJ21" s="67"/>
      <c r="ABK21" s="67"/>
      <c r="ABL21" s="67"/>
      <c r="ABM21" s="67"/>
      <c r="ABN21" s="67"/>
      <c r="ABO21" s="67"/>
      <c r="ABP21" s="67"/>
      <c r="ABQ21" s="67"/>
      <c r="ABR21" s="67"/>
      <c r="ABS21" s="67"/>
      <c r="ABT21" s="67"/>
      <c r="ABU21" s="67"/>
      <c r="ABV21" s="67"/>
      <c r="ABW21" s="67"/>
      <c r="ABX21" s="67"/>
      <c r="ABY21" s="67"/>
      <c r="ABZ21" s="67"/>
      <c r="ACA21" s="67"/>
      <c r="ACB21" s="67"/>
      <c r="ACC21" s="67"/>
      <c r="ACD21" s="67"/>
      <c r="ACE21" s="67"/>
      <c r="ACF21" s="67"/>
      <c r="ACG21" s="67"/>
      <c r="ACH21" s="67"/>
      <c r="ACI21" s="67"/>
      <c r="ACJ21" s="67"/>
      <c r="ACK21" s="67"/>
      <c r="ACL21" s="67"/>
      <c r="ACM21" s="67"/>
      <c r="ACN21" s="67"/>
      <c r="ACO21" s="67"/>
      <c r="ACP21" s="67"/>
      <c r="ACQ21" s="67"/>
      <c r="ACR21" s="67"/>
      <c r="ACS21" s="67"/>
      <c r="ACT21" s="67"/>
      <c r="ACU21" s="67"/>
      <c r="ACV21" s="67"/>
      <c r="ACW21" s="67"/>
      <c r="ACX21" s="67"/>
      <c r="ACY21" s="67"/>
      <c r="ACZ21" s="67"/>
      <c r="ADA21" s="67"/>
      <c r="ADB21" s="67"/>
      <c r="ADC21" s="67"/>
      <c r="ADD21" s="67"/>
      <c r="ADE21" s="67"/>
      <c r="ADF21" s="67"/>
      <c r="ADG21" s="67"/>
      <c r="ADH21" s="67"/>
      <c r="ADI21" s="67"/>
      <c r="ADJ21" s="67"/>
      <c r="ADK21" s="67"/>
      <c r="ADL21" s="67"/>
      <c r="ADM21" s="67"/>
      <c r="ADN21" s="67"/>
      <c r="ADO21" s="67"/>
      <c r="ADP21" s="67"/>
      <c r="ADQ21" s="67"/>
      <c r="ADR21" s="67"/>
      <c r="ADS21" s="67"/>
      <c r="ADT21" s="67"/>
      <c r="ADU21" s="67"/>
      <c r="ADV21" s="67"/>
      <c r="ADW21" s="67"/>
      <c r="ADX21" s="67"/>
      <c r="ADY21" s="67"/>
      <c r="ADZ21" s="67"/>
      <c r="AEA21" s="67"/>
      <c r="AEB21" s="67"/>
      <c r="AEC21" s="67"/>
      <c r="AED21" s="67"/>
      <c r="AEE21" s="67"/>
      <c r="AEF21" s="67"/>
      <c r="AEG21" s="67"/>
      <c r="AEH21" s="67"/>
      <c r="AEI21" s="67"/>
      <c r="AEJ21" s="67"/>
      <c r="AEK21" s="67"/>
      <c r="AEL21" s="67"/>
      <c r="AEM21" s="67"/>
      <c r="AEN21" s="67"/>
      <c r="AEO21" s="67"/>
      <c r="AEP21" s="67"/>
      <c r="AEQ21" s="67"/>
      <c r="AER21" s="67"/>
      <c r="AES21" s="67"/>
      <c r="AET21" s="67"/>
      <c r="AEU21" s="67"/>
      <c r="AEV21" s="67"/>
      <c r="AEW21" s="67"/>
      <c r="AEX21" s="67"/>
      <c r="AEY21" s="67"/>
      <c r="AEZ21" s="67"/>
      <c r="AFA21" s="67"/>
      <c r="AFB21" s="67"/>
      <c r="AFC21" s="67"/>
      <c r="AFD21" s="67"/>
      <c r="AFE21" s="67"/>
      <c r="AFF21" s="67"/>
      <c r="AFG21" s="67"/>
      <c r="AFH21" s="67"/>
      <c r="AFI21" s="67"/>
      <c r="AFJ21" s="67"/>
      <c r="AFK21" s="67"/>
      <c r="AFL21" s="67"/>
      <c r="AFM21" s="67"/>
      <c r="AFN21" s="67"/>
      <c r="AFO21" s="67"/>
      <c r="AFP21" s="67"/>
      <c r="AFQ21" s="67"/>
      <c r="AFR21" s="67"/>
      <c r="AFS21" s="67"/>
      <c r="AFT21" s="67"/>
      <c r="AFU21" s="67"/>
      <c r="AFV21" s="67"/>
      <c r="AFW21" s="67"/>
      <c r="AFX21" s="67"/>
      <c r="AFY21" s="67"/>
      <c r="AFZ21" s="67"/>
      <c r="AGA21" s="67"/>
      <c r="AGB21" s="67"/>
      <c r="AGC21" s="67"/>
      <c r="AGD21" s="67"/>
      <c r="AGE21" s="67"/>
      <c r="AGF21" s="67"/>
      <c r="AGG21" s="67"/>
      <c r="AGH21" s="67"/>
      <c r="AGI21" s="67"/>
      <c r="AGJ21" s="67"/>
      <c r="AGK21" s="67"/>
      <c r="AGL21" s="67"/>
      <c r="AGM21" s="67"/>
      <c r="AGN21" s="67"/>
      <c r="AGO21" s="67"/>
      <c r="AGP21" s="67"/>
      <c r="AGQ21" s="67"/>
      <c r="AGR21" s="67"/>
      <c r="AGS21" s="67"/>
      <c r="AGT21" s="67"/>
      <c r="AGU21" s="67"/>
      <c r="AGV21" s="67"/>
      <c r="AGW21" s="67"/>
      <c r="AGX21" s="67"/>
      <c r="AGY21" s="67"/>
      <c r="AGZ21" s="67"/>
      <c r="AHA21" s="67"/>
      <c r="AHB21" s="67"/>
      <c r="AHC21" s="67"/>
      <c r="AHD21" s="67"/>
      <c r="AHE21" s="67"/>
      <c r="AHF21" s="67"/>
      <c r="AHG21" s="67"/>
      <c r="AHH21" s="67"/>
      <c r="AHI21" s="67"/>
      <c r="AHJ21" s="67"/>
      <c r="AHK21" s="67"/>
      <c r="AHL21" s="67"/>
      <c r="AHM21" s="67"/>
      <c r="AHN21" s="67"/>
      <c r="AHO21" s="67"/>
      <c r="AHP21" s="67"/>
      <c r="AHQ21" s="67"/>
      <c r="AHR21" s="67"/>
      <c r="AHS21" s="67"/>
      <c r="AHT21" s="67"/>
      <c r="AHU21" s="67"/>
      <c r="AHV21" s="67"/>
      <c r="AHW21" s="67"/>
      <c r="AHX21" s="67"/>
      <c r="AHY21" s="67"/>
      <c r="AHZ21" s="67"/>
      <c r="AIA21" s="67"/>
      <c r="AIB21" s="67"/>
      <c r="AIC21" s="67"/>
      <c r="AID21" s="67"/>
      <c r="AIE21" s="67"/>
      <c r="AIF21" s="67"/>
      <c r="AIG21" s="67"/>
      <c r="AIH21" s="67"/>
      <c r="AII21" s="67"/>
      <c r="AIJ21" s="67"/>
      <c r="AIK21" s="67"/>
      <c r="AIL21" s="67"/>
      <c r="AIM21" s="67"/>
      <c r="AIN21" s="67"/>
      <c r="AIO21" s="67"/>
      <c r="AIP21" s="67"/>
      <c r="AIQ21" s="67"/>
      <c r="AIR21" s="67"/>
      <c r="AIS21" s="67"/>
      <c r="AIT21" s="67"/>
      <c r="AIU21" s="67"/>
      <c r="AIV21" s="67"/>
      <c r="AIW21" s="67"/>
      <c r="AIX21" s="67"/>
      <c r="AIY21" s="67"/>
      <c r="AIZ21" s="67"/>
      <c r="AJA21" s="67"/>
      <c r="AJB21" s="67"/>
      <c r="AJC21" s="67"/>
      <c r="AJD21" s="67"/>
      <c r="AJE21" s="67"/>
      <c r="AJF21" s="67"/>
      <c r="AJG21" s="67"/>
      <c r="AJH21" s="67"/>
      <c r="AJI21" s="67"/>
      <c r="AJJ21" s="67"/>
      <c r="AJK21" s="67"/>
      <c r="AJL21" s="67"/>
      <c r="AJM21" s="67"/>
      <c r="AJN21" s="67"/>
      <c r="AJO21" s="67"/>
      <c r="AJP21" s="67"/>
      <c r="AJQ21" s="67"/>
      <c r="AJR21" s="67"/>
      <c r="AJS21" s="67"/>
      <c r="AJT21" s="67"/>
      <c r="AJU21" s="67"/>
      <c r="AJV21" s="67"/>
      <c r="AJW21" s="67"/>
      <c r="AJX21" s="67"/>
      <c r="AJY21" s="67"/>
      <c r="AJZ21" s="67"/>
      <c r="AKA21" s="67"/>
      <c r="AKB21" s="67"/>
      <c r="AKC21" s="67"/>
      <c r="AKD21" s="67"/>
      <c r="AKE21" s="67"/>
      <c r="AKF21" s="67"/>
      <c r="AKG21" s="67"/>
      <c r="AKH21" s="67"/>
      <c r="AKI21" s="67"/>
      <c r="AKJ21" s="67"/>
      <c r="AKK21" s="67"/>
      <c r="AKL21" s="67"/>
      <c r="AKM21" s="67"/>
      <c r="AKN21" s="67"/>
      <c r="AKO21" s="67"/>
      <c r="AKP21" s="67"/>
      <c r="AKQ21" s="67"/>
      <c r="AKR21" s="67"/>
      <c r="AKS21" s="67"/>
      <c r="AKT21" s="67"/>
      <c r="AKU21" s="67"/>
      <c r="AKV21" s="67"/>
      <c r="AKW21" s="67"/>
      <c r="AKX21" s="67"/>
      <c r="AKY21" s="67"/>
      <c r="AKZ21" s="67"/>
      <c r="ALA21" s="67"/>
      <c r="ALB21" s="67"/>
      <c r="ALC21" s="67"/>
      <c r="ALD21" s="67"/>
      <c r="ALE21" s="67"/>
      <c r="ALF21" s="67"/>
      <c r="ALG21" s="67"/>
      <c r="ALH21" s="67"/>
      <c r="ALI21" s="67"/>
      <c r="ALJ21" s="67"/>
      <c r="ALK21" s="67"/>
      <c r="ALL21" s="67"/>
      <c r="ALM21" s="67"/>
      <c r="ALN21" s="67"/>
      <c r="ALO21" s="67"/>
      <c r="ALP21" s="67"/>
      <c r="ALQ21" s="67"/>
      <c r="ALR21" s="67"/>
      <c r="ALS21" s="67"/>
      <c r="ALT21" s="67"/>
      <c r="ALU21" s="67"/>
      <c r="ALV21" s="67"/>
      <c r="ALW21" s="67"/>
      <c r="ALX21" s="67"/>
      <c r="ALY21" s="67"/>
      <c r="ALZ21" s="67"/>
      <c r="AMA21" s="67"/>
      <c r="AMB21" s="67"/>
      <c r="AMC21" s="67"/>
      <c r="AMD21" s="67"/>
      <c r="AME21" s="67"/>
      <c r="AMF21" s="67"/>
      <c r="AMG21" s="67"/>
      <c r="AMH21" s="67"/>
      <c r="AMI21" s="67"/>
      <c r="AMJ21" s="67"/>
      <c r="AMK21" s="67"/>
      <c r="AML21" s="67"/>
      <c r="AMM21" s="67"/>
      <c r="AMN21" s="67"/>
      <c r="AMO21" s="67"/>
      <c r="AMP21" s="67"/>
      <c r="AMQ21" s="67"/>
      <c r="AMR21" s="67"/>
      <c r="AMS21" s="67"/>
      <c r="AMT21" s="67"/>
      <c r="AMU21" s="67"/>
      <c r="AMV21" s="67"/>
      <c r="AMW21" s="67"/>
      <c r="AMX21" s="67"/>
      <c r="AMY21" s="67"/>
      <c r="AMZ21" s="67"/>
      <c r="ANA21" s="67"/>
      <c r="ANB21" s="67"/>
      <c r="ANC21" s="67"/>
      <c r="AND21" s="67"/>
      <c r="ANE21" s="67"/>
      <c r="ANF21" s="67"/>
      <c r="ANG21" s="67"/>
      <c r="ANH21" s="67"/>
      <c r="ANI21" s="67"/>
      <c r="ANJ21" s="67"/>
      <c r="ANK21" s="67"/>
      <c r="ANL21" s="67"/>
      <c r="ANM21" s="67"/>
      <c r="ANN21" s="67"/>
      <c r="ANO21" s="67"/>
      <c r="ANP21" s="67"/>
      <c r="ANQ21" s="67"/>
      <c r="ANR21" s="67"/>
      <c r="ANS21" s="67"/>
      <c r="ANT21" s="67"/>
      <c r="ANU21" s="67"/>
      <c r="ANV21" s="67"/>
      <c r="ANW21" s="67"/>
      <c r="ANX21" s="67"/>
      <c r="ANY21" s="67"/>
      <c r="ANZ21" s="67"/>
      <c r="AOA21" s="67"/>
      <c r="AOB21" s="67"/>
      <c r="AOC21" s="67"/>
      <c r="AOD21" s="67"/>
      <c r="AOE21" s="67"/>
      <c r="AOF21" s="67"/>
      <c r="AOG21" s="67"/>
      <c r="AOH21" s="67"/>
      <c r="AOI21" s="67"/>
      <c r="AOJ21" s="67"/>
      <c r="AOK21" s="67"/>
      <c r="AOL21" s="67"/>
      <c r="AOM21" s="67"/>
      <c r="AON21" s="67"/>
      <c r="AOO21" s="67"/>
      <c r="AOP21" s="67"/>
      <c r="AOQ21" s="67"/>
      <c r="AOR21" s="67"/>
      <c r="AOS21" s="67"/>
      <c r="AOT21" s="67"/>
      <c r="AOU21" s="67"/>
      <c r="AOV21" s="67"/>
      <c r="AOW21" s="67"/>
      <c r="AOX21" s="67"/>
      <c r="AOY21" s="67"/>
      <c r="AOZ21" s="67"/>
      <c r="APA21" s="67"/>
      <c r="APB21" s="67"/>
      <c r="APC21" s="67"/>
      <c r="APD21" s="67"/>
      <c r="APE21" s="67"/>
      <c r="APF21" s="67"/>
      <c r="APG21" s="67"/>
      <c r="APH21" s="67"/>
      <c r="API21" s="67"/>
      <c r="APJ21" s="67"/>
      <c r="APK21" s="67"/>
      <c r="APL21" s="67"/>
      <c r="APM21" s="67"/>
      <c r="APN21" s="67"/>
      <c r="APO21" s="67"/>
      <c r="APP21" s="67"/>
      <c r="APQ21" s="67"/>
      <c r="APR21" s="67"/>
      <c r="APS21" s="67"/>
      <c r="APT21" s="67"/>
      <c r="APU21" s="67"/>
      <c r="APV21" s="67"/>
      <c r="APW21" s="67"/>
      <c r="APX21" s="67"/>
      <c r="APY21" s="67"/>
      <c r="APZ21" s="67"/>
      <c r="AQA21" s="67"/>
      <c r="AQB21" s="67"/>
      <c r="AQC21" s="67"/>
      <c r="AQD21" s="67"/>
      <c r="AQE21" s="67"/>
      <c r="AQF21" s="67"/>
      <c r="AQG21" s="67"/>
      <c r="AQH21" s="67"/>
      <c r="AQI21" s="67"/>
      <c r="AQJ21" s="67"/>
      <c r="AQK21" s="67"/>
      <c r="AQL21" s="67"/>
      <c r="AQM21" s="67"/>
      <c r="AQN21" s="67"/>
      <c r="AQO21" s="67"/>
      <c r="AQP21" s="67"/>
      <c r="AQQ21" s="67"/>
      <c r="AQR21" s="67"/>
      <c r="AQS21" s="67"/>
      <c r="AQT21" s="67"/>
      <c r="AQU21" s="67"/>
      <c r="AQV21" s="67"/>
      <c r="AQW21" s="67"/>
      <c r="AQX21" s="67"/>
      <c r="AQY21" s="67"/>
      <c r="AQZ21" s="67"/>
      <c r="ARA21" s="67"/>
      <c r="ARB21" s="67"/>
      <c r="ARC21" s="67"/>
      <c r="ARD21" s="67"/>
      <c r="ARE21" s="67"/>
      <c r="ARF21" s="67"/>
      <c r="ARG21" s="67"/>
      <c r="ARH21" s="67"/>
      <c r="ARI21" s="67"/>
      <c r="ARJ21" s="67"/>
      <c r="ARK21" s="67"/>
      <c r="ARL21" s="67"/>
      <c r="ARM21" s="67"/>
      <c r="ARN21" s="67"/>
      <c r="ARO21" s="67"/>
      <c r="ARP21" s="67"/>
      <c r="ARQ21" s="67"/>
      <c r="ARR21" s="67"/>
      <c r="ARS21" s="67"/>
      <c r="ART21" s="67"/>
      <c r="ARU21" s="67"/>
      <c r="ARV21" s="67"/>
      <c r="ARW21" s="67"/>
      <c r="ARX21" s="67"/>
      <c r="ARY21" s="67"/>
      <c r="ARZ21" s="67"/>
      <c r="ASA21" s="67"/>
      <c r="ASB21" s="67"/>
      <c r="ASC21" s="67"/>
      <c r="ASD21" s="67"/>
      <c r="ASE21" s="67"/>
      <c r="ASF21" s="67"/>
      <c r="ASG21" s="67"/>
      <c r="ASH21" s="67"/>
      <c r="ASI21" s="67"/>
      <c r="ASJ21" s="67"/>
      <c r="ASK21" s="67"/>
      <c r="ASL21" s="67"/>
      <c r="ASM21" s="67"/>
      <c r="ASN21" s="67"/>
      <c r="ASO21" s="67"/>
      <c r="ASP21" s="67"/>
      <c r="ASQ21" s="67"/>
      <c r="ASR21" s="67"/>
      <c r="ASS21" s="67"/>
      <c r="AST21" s="67"/>
      <c r="ASU21" s="67"/>
      <c r="ASV21" s="67"/>
      <c r="ASW21" s="67"/>
      <c r="ASX21" s="67"/>
      <c r="ASY21" s="67"/>
      <c r="ASZ21" s="67"/>
      <c r="ATA21" s="67"/>
      <c r="ATB21" s="67"/>
      <c r="ATC21" s="67"/>
      <c r="ATD21" s="67"/>
      <c r="ATE21" s="67"/>
      <c r="ATF21" s="67"/>
      <c r="ATG21" s="67"/>
      <c r="ATH21" s="67"/>
      <c r="ATI21" s="67"/>
      <c r="ATJ21" s="67"/>
      <c r="ATK21" s="67"/>
      <c r="ATL21" s="67"/>
      <c r="ATM21" s="67"/>
      <c r="ATN21" s="67"/>
      <c r="ATO21" s="67"/>
      <c r="ATP21" s="67"/>
      <c r="ATQ21" s="67"/>
      <c r="ATR21" s="67"/>
      <c r="ATS21" s="67"/>
      <c r="ATT21" s="67"/>
      <c r="ATU21" s="67"/>
      <c r="ATV21" s="67"/>
      <c r="ATW21" s="67"/>
      <c r="ATX21" s="67"/>
      <c r="ATY21" s="67"/>
      <c r="ATZ21" s="67"/>
      <c r="AUA21" s="67"/>
      <c r="AUB21" s="67"/>
      <c r="AUC21" s="67"/>
      <c r="AUD21" s="67"/>
      <c r="AUE21" s="67"/>
      <c r="AUF21" s="67"/>
      <c r="AUG21" s="67"/>
      <c r="AUH21" s="67"/>
      <c r="AUI21" s="67"/>
      <c r="AUJ21" s="67"/>
      <c r="AUK21" s="67"/>
      <c r="AUL21" s="67"/>
      <c r="AUM21" s="67"/>
      <c r="AUN21" s="67"/>
      <c r="AUO21" s="67"/>
      <c r="AUP21" s="67"/>
      <c r="AUQ21" s="67"/>
      <c r="AUR21" s="67"/>
      <c r="AUS21" s="67"/>
      <c r="AUT21" s="67"/>
      <c r="AUU21" s="67"/>
      <c r="AUV21" s="67"/>
      <c r="AUW21" s="67"/>
      <c r="AUX21" s="67"/>
      <c r="AUY21" s="67"/>
      <c r="AUZ21" s="67"/>
      <c r="AVA21" s="67"/>
      <c r="AVB21" s="67"/>
      <c r="AVC21" s="67"/>
      <c r="AVD21" s="67"/>
      <c r="AVE21" s="67"/>
      <c r="AVF21" s="67"/>
      <c r="AVG21" s="67"/>
      <c r="AVH21" s="67"/>
      <c r="AVI21" s="67"/>
      <c r="AVJ21" s="67"/>
      <c r="AVK21" s="67"/>
      <c r="AVL21" s="67"/>
      <c r="AVM21" s="67"/>
      <c r="AVN21" s="67"/>
      <c r="AVO21" s="67"/>
      <c r="AVP21" s="67"/>
      <c r="AVQ21" s="67"/>
      <c r="AVR21" s="67"/>
      <c r="AVS21" s="67"/>
      <c r="AVT21" s="67"/>
      <c r="AVU21" s="67"/>
      <c r="AVV21" s="67"/>
      <c r="AVW21" s="67"/>
      <c r="AVX21" s="67"/>
      <c r="AVY21" s="67"/>
      <c r="AVZ21" s="67"/>
      <c r="AWA21" s="67"/>
      <c r="AWB21" s="67"/>
      <c r="AWC21" s="67"/>
      <c r="AWD21" s="67"/>
      <c r="AWE21" s="67"/>
      <c r="AWF21" s="67"/>
      <c r="AWG21" s="67"/>
      <c r="AWH21" s="67"/>
      <c r="AWI21" s="67"/>
      <c r="AWJ21" s="67"/>
      <c r="AWK21" s="67"/>
      <c r="AWL21" s="67"/>
      <c r="AWM21" s="67"/>
      <c r="AWN21" s="67"/>
      <c r="AWO21" s="67"/>
      <c r="AWP21" s="67"/>
      <c r="AWQ21" s="67"/>
      <c r="AWR21" s="67"/>
      <c r="AWS21" s="67"/>
      <c r="AWT21" s="67"/>
      <c r="AWU21" s="67"/>
      <c r="AWV21" s="67"/>
      <c r="AWW21" s="67"/>
      <c r="AWX21" s="67"/>
      <c r="AWY21" s="67"/>
      <c r="AWZ21" s="67"/>
      <c r="AXA21" s="67"/>
      <c r="AXB21" s="67"/>
      <c r="AXC21" s="67"/>
      <c r="AXD21" s="67"/>
      <c r="AXE21" s="67"/>
      <c r="AXF21" s="67"/>
      <c r="AXG21" s="67"/>
      <c r="AXH21" s="67"/>
      <c r="AXI21" s="67"/>
      <c r="AXJ21" s="67"/>
      <c r="AXK21" s="67"/>
      <c r="AXL21" s="67"/>
      <c r="AXM21" s="67"/>
      <c r="AXN21" s="67"/>
      <c r="AXO21" s="67"/>
      <c r="AXP21" s="67"/>
      <c r="AXQ21" s="67"/>
      <c r="AXR21" s="67"/>
      <c r="AXS21" s="67"/>
      <c r="AXT21" s="67"/>
      <c r="AXU21" s="67"/>
      <c r="AXV21" s="67"/>
      <c r="AXW21" s="67"/>
      <c r="AXX21" s="67"/>
      <c r="AXY21" s="67"/>
      <c r="AXZ21" s="67"/>
      <c r="AYA21" s="67"/>
      <c r="AYB21" s="67"/>
      <c r="AYC21" s="67"/>
      <c r="AYD21" s="67"/>
      <c r="AYE21" s="67"/>
      <c r="AYF21" s="67"/>
      <c r="AYG21" s="67"/>
      <c r="AYH21" s="67"/>
      <c r="AYI21" s="67"/>
      <c r="AYJ21" s="67"/>
      <c r="AYK21" s="67"/>
      <c r="AYL21" s="67"/>
      <c r="AYM21" s="67"/>
      <c r="AYN21" s="67"/>
      <c r="AYO21" s="67"/>
      <c r="AYP21" s="67"/>
      <c r="AYQ21" s="67"/>
      <c r="AYR21" s="67"/>
      <c r="AYS21" s="67"/>
      <c r="AYT21" s="67"/>
      <c r="AYU21" s="67"/>
      <c r="AYV21" s="67"/>
      <c r="AYW21" s="67"/>
      <c r="AYX21" s="67"/>
      <c r="AYY21" s="67"/>
      <c r="AYZ21" s="67"/>
      <c r="AZA21" s="67"/>
      <c r="AZB21" s="67"/>
      <c r="AZC21" s="67"/>
      <c r="AZD21" s="67"/>
      <c r="AZE21" s="67"/>
      <c r="AZF21" s="67"/>
      <c r="AZG21" s="67"/>
      <c r="AZH21" s="67"/>
      <c r="AZI21" s="67"/>
      <c r="AZJ21" s="67"/>
      <c r="AZK21" s="67"/>
      <c r="AZL21" s="67"/>
      <c r="AZM21" s="67"/>
      <c r="AZN21" s="67"/>
      <c r="AZO21" s="67"/>
      <c r="AZP21" s="67"/>
      <c r="AZQ21" s="67"/>
      <c r="AZR21" s="67"/>
      <c r="AZS21" s="67"/>
      <c r="AZT21" s="67"/>
      <c r="AZU21" s="67"/>
      <c r="AZV21" s="67"/>
      <c r="AZW21" s="67"/>
      <c r="AZX21" s="67"/>
      <c r="AZY21" s="67"/>
      <c r="AZZ21" s="67"/>
      <c r="BAA21" s="67"/>
      <c r="BAB21" s="67"/>
      <c r="BAC21" s="67"/>
      <c r="BAD21" s="67"/>
      <c r="BAE21" s="67"/>
      <c r="BAF21" s="67"/>
      <c r="BAG21" s="67"/>
      <c r="BAH21" s="67"/>
      <c r="BAI21" s="67"/>
      <c r="BAJ21" s="67"/>
      <c r="BAK21" s="67"/>
      <c r="BAL21" s="67"/>
      <c r="BAM21" s="67"/>
      <c r="BAN21" s="67"/>
      <c r="BAO21" s="67"/>
      <c r="BAP21" s="67"/>
      <c r="BAQ21" s="67"/>
      <c r="BAR21" s="67"/>
      <c r="BAS21" s="67"/>
      <c r="BAT21" s="67"/>
      <c r="BAU21" s="67"/>
      <c r="BAV21" s="67"/>
      <c r="BAW21" s="67"/>
      <c r="BAX21" s="67"/>
      <c r="BAY21" s="67"/>
      <c r="BAZ21" s="67"/>
      <c r="BBA21" s="67"/>
      <c r="BBB21" s="67"/>
      <c r="BBC21" s="67"/>
      <c r="BBD21" s="67"/>
      <c r="BBE21" s="67"/>
      <c r="BBF21" s="67"/>
      <c r="BBG21" s="67"/>
      <c r="BBH21" s="67"/>
      <c r="BBI21" s="67"/>
      <c r="BBJ21" s="67"/>
      <c r="BBK21" s="67"/>
      <c r="BBL21" s="67"/>
      <c r="BBM21" s="67"/>
      <c r="BBN21" s="67"/>
      <c r="BBO21" s="67"/>
      <c r="BBP21" s="67"/>
      <c r="BBQ21" s="67"/>
      <c r="BBR21" s="67"/>
      <c r="BBS21" s="67"/>
      <c r="BBT21" s="67"/>
      <c r="BBU21" s="67"/>
      <c r="BBV21" s="67"/>
      <c r="BBW21" s="67"/>
      <c r="BBX21" s="67"/>
      <c r="BBY21" s="67"/>
      <c r="BBZ21" s="67"/>
      <c r="BCA21" s="67"/>
      <c r="BCB21" s="67"/>
      <c r="BCC21" s="67"/>
      <c r="BCD21" s="67"/>
      <c r="BCE21" s="67"/>
      <c r="BCF21" s="67"/>
      <c r="BCG21" s="67"/>
      <c r="BCH21" s="67"/>
      <c r="BCI21" s="67"/>
      <c r="BCJ21" s="67"/>
      <c r="BCK21" s="67"/>
      <c r="BCL21" s="67"/>
      <c r="BCM21" s="67"/>
      <c r="BCN21" s="67"/>
      <c r="BCO21" s="67"/>
      <c r="BCP21" s="67"/>
      <c r="BCQ21" s="67"/>
      <c r="BCR21" s="67"/>
      <c r="BCS21" s="67"/>
      <c r="BCT21" s="67"/>
      <c r="BCU21" s="67"/>
      <c r="BCV21" s="67"/>
      <c r="BCW21" s="67"/>
      <c r="BCX21" s="67"/>
      <c r="BCY21" s="67"/>
      <c r="BCZ21" s="67"/>
      <c r="BDA21" s="67"/>
      <c r="BDB21" s="67"/>
      <c r="BDC21" s="67"/>
      <c r="BDD21" s="67"/>
      <c r="BDE21" s="67"/>
      <c r="BDF21" s="67"/>
      <c r="BDG21" s="67"/>
      <c r="BDH21" s="67"/>
      <c r="BDI21" s="67"/>
      <c r="BDJ21" s="67"/>
      <c r="BDK21" s="67"/>
      <c r="BDL21" s="67"/>
      <c r="BDM21" s="67"/>
      <c r="BDN21" s="67"/>
      <c r="BDO21" s="67"/>
      <c r="BDP21" s="67"/>
      <c r="BDQ21" s="67"/>
      <c r="BDR21" s="67"/>
      <c r="BDS21" s="67"/>
      <c r="BDT21" s="67"/>
      <c r="BDU21" s="67"/>
      <c r="BDV21" s="67"/>
      <c r="BDW21" s="67"/>
      <c r="BDX21" s="67"/>
      <c r="BDY21" s="67"/>
      <c r="BDZ21" s="67"/>
      <c r="BEA21" s="67"/>
      <c r="BEB21" s="67"/>
      <c r="BEC21" s="67"/>
      <c r="BED21" s="67"/>
      <c r="BEE21" s="67"/>
      <c r="BEF21" s="67"/>
      <c r="BEG21" s="67"/>
      <c r="BEH21" s="67"/>
      <c r="BEI21" s="67"/>
      <c r="BEJ21" s="67"/>
      <c r="BEK21" s="67"/>
      <c r="BEL21" s="67"/>
      <c r="BEM21" s="67"/>
      <c r="BEN21" s="67"/>
      <c r="BEO21" s="67"/>
      <c r="BEP21" s="67"/>
      <c r="BEQ21" s="67"/>
      <c r="BER21" s="67"/>
      <c r="BES21" s="67"/>
      <c r="BET21" s="67"/>
      <c r="BEU21" s="67"/>
      <c r="BEV21" s="67"/>
      <c r="BEW21" s="67"/>
      <c r="BEX21" s="67"/>
      <c r="BEY21" s="67"/>
      <c r="BEZ21" s="67"/>
      <c r="BFA21" s="67"/>
      <c r="BFB21" s="67"/>
      <c r="BFC21" s="67"/>
      <c r="BFD21" s="67"/>
      <c r="BFE21" s="67"/>
      <c r="BFF21" s="67"/>
      <c r="BFG21" s="67"/>
      <c r="BFH21" s="67"/>
      <c r="BFI21" s="67"/>
      <c r="BFJ21" s="67"/>
      <c r="BFK21" s="67"/>
      <c r="BFL21" s="67"/>
      <c r="BFM21" s="67"/>
      <c r="BFN21" s="67"/>
      <c r="BFO21" s="67"/>
      <c r="BFP21" s="67"/>
      <c r="BFQ21" s="67"/>
      <c r="BFR21" s="67"/>
      <c r="BFS21" s="67"/>
      <c r="BFT21" s="67"/>
      <c r="BFU21" s="67"/>
      <c r="BFV21" s="67"/>
      <c r="BFW21" s="67"/>
      <c r="BFX21" s="67"/>
      <c r="BFY21" s="67"/>
      <c r="BFZ21" s="67"/>
      <c r="BGA21" s="67"/>
      <c r="BGB21" s="67"/>
      <c r="BGC21" s="67"/>
      <c r="BGD21" s="67"/>
      <c r="BGE21" s="67"/>
      <c r="BGF21" s="67"/>
      <c r="BGG21" s="67"/>
      <c r="BGH21" s="67"/>
      <c r="BGI21" s="67"/>
      <c r="BGJ21" s="67"/>
      <c r="BGK21" s="67"/>
      <c r="BGL21" s="67"/>
      <c r="BGM21" s="67"/>
      <c r="BGN21" s="67"/>
      <c r="BGO21" s="67"/>
      <c r="BGP21" s="67"/>
      <c r="BGQ21" s="67"/>
      <c r="BGR21" s="67"/>
      <c r="BGS21" s="67"/>
      <c r="BGT21" s="67"/>
      <c r="BGU21" s="67"/>
      <c r="BGV21" s="67"/>
      <c r="BGW21" s="67"/>
      <c r="BGX21" s="67"/>
      <c r="BGY21" s="67"/>
      <c r="BGZ21" s="67"/>
      <c r="BHA21" s="67"/>
      <c r="BHB21" s="67"/>
      <c r="BHC21" s="67"/>
      <c r="BHD21" s="67"/>
      <c r="BHE21" s="67"/>
      <c r="BHF21" s="67"/>
      <c r="BHG21" s="67"/>
      <c r="BHH21" s="67"/>
      <c r="BHI21" s="67"/>
      <c r="BHJ21" s="67"/>
      <c r="BHK21" s="67"/>
      <c r="BHL21" s="67"/>
      <c r="BHM21" s="67"/>
      <c r="BHN21" s="67"/>
      <c r="BHO21" s="67"/>
      <c r="BHP21" s="67"/>
      <c r="BHQ21" s="67"/>
      <c r="BHR21" s="67"/>
      <c r="BHS21" s="67"/>
      <c r="BHT21" s="67"/>
      <c r="BHU21" s="67"/>
      <c r="BHV21" s="67"/>
      <c r="BHW21" s="67"/>
      <c r="BHX21" s="67"/>
      <c r="BHY21" s="67"/>
      <c r="BHZ21" s="67"/>
      <c r="BIA21" s="67"/>
      <c r="BIB21" s="67"/>
      <c r="BIC21" s="67"/>
      <c r="BID21" s="67"/>
      <c r="BIE21" s="67"/>
      <c r="BIF21" s="67"/>
      <c r="BIG21" s="67"/>
      <c r="BIH21" s="67"/>
      <c r="BII21" s="67"/>
      <c r="BIJ21" s="67"/>
      <c r="BIK21" s="67"/>
      <c r="BIL21" s="67"/>
      <c r="BIM21" s="67"/>
      <c r="BIN21" s="67"/>
      <c r="BIO21" s="67"/>
      <c r="BIP21" s="67"/>
      <c r="BIQ21" s="67"/>
      <c r="BIR21" s="67"/>
      <c r="BIS21" s="67"/>
      <c r="BIT21" s="67"/>
      <c r="BIU21" s="67"/>
      <c r="BIV21" s="67"/>
      <c r="BIW21" s="67"/>
      <c r="BIX21" s="67"/>
      <c r="BIY21" s="67"/>
      <c r="BIZ21" s="67"/>
      <c r="BJA21" s="67"/>
      <c r="BJB21" s="67"/>
      <c r="BJC21" s="67"/>
      <c r="BJD21" s="67"/>
      <c r="BJE21" s="67"/>
      <c r="BJF21" s="67"/>
      <c r="BJG21" s="67"/>
      <c r="BJH21" s="67"/>
      <c r="BJI21" s="67"/>
      <c r="BJJ21" s="67"/>
      <c r="BJK21" s="67"/>
      <c r="BJL21" s="67"/>
      <c r="BJM21" s="67"/>
      <c r="BJN21" s="67"/>
      <c r="BJO21" s="67"/>
      <c r="BJP21" s="67"/>
      <c r="BJQ21" s="67"/>
      <c r="BJR21" s="67"/>
      <c r="BJS21" s="67"/>
      <c r="BJT21" s="67"/>
      <c r="BJU21" s="67"/>
      <c r="BJV21" s="67"/>
      <c r="BJW21" s="67"/>
      <c r="BJX21" s="67"/>
      <c r="BJY21" s="67"/>
      <c r="BJZ21" s="67"/>
      <c r="BKA21" s="67"/>
      <c r="BKB21" s="67"/>
      <c r="BKC21" s="67"/>
      <c r="BKD21" s="67"/>
      <c r="BKE21" s="67"/>
      <c r="BKF21" s="67"/>
      <c r="BKG21" s="67"/>
      <c r="BKH21" s="67"/>
      <c r="BKI21" s="67"/>
      <c r="BKJ21" s="67"/>
      <c r="BKK21" s="67"/>
      <c r="BKL21" s="67"/>
      <c r="BKM21" s="67"/>
      <c r="BKN21" s="67"/>
      <c r="BKO21" s="67"/>
      <c r="BKP21" s="67"/>
      <c r="BKQ21" s="67"/>
      <c r="BKR21" s="67"/>
      <c r="BKS21" s="67"/>
      <c r="BKT21" s="67"/>
      <c r="BKU21" s="67"/>
      <c r="BKV21" s="67"/>
      <c r="BKW21" s="67"/>
      <c r="BKX21" s="67"/>
      <c r="BKY21" s="67"/>
      <c r="BKZ21" s="67"/>
      <c r="BLA21" s="67"/>
      <c r="BLB21" s="67"/>
      <c r="BLC21" s="67"/>
      <c r="BLD21" s="67"/>
      <c r="BLE21" s="67"/>
      <c r="BLF21" s="67"/>
      <c r="BLG21" s="67"/>
      <c r="BLH21" s="67"/>
      <c r="BLI21" s="67"/>
      <c r="BLJ21" s="67"/>
      <c r="BLK21" s="67"/>
      <c r="BLL21" s="67"/>
      <c r="BLM21" s="67"/>
      <c r="BLN21" s="67"/>
      <c r="BLO21" s="67"/>
      <c r="BLP21" s="67"/>
      <c r="BLQ21" s="67"/>
      <c r="BLR21" s="67"/>
      <c r="BLS21" s="67"/>
      <c r="BLT21" s="67"/>
      <c r="BLU21" s="67"/>
      <c r="BLV21" s="67"/>
      <c r="BLW21" s="67"/>
      <c r="BLX21" s="67"/>
      <c r="BLY21" s="67"/>
      <c r="BLZ21" s="67"/>
      <c r="BMA21" s="67"/>
      <c r="BMB21" s="67"/>
      <c r="BMC21" s="67"/>
      <c r="BMD21" s="67"/>
      <c r="BME21" s="67"/>
      <c r="BMF21" s="67"/>
      <c r="BMG21" s="67"/>
      <c r="BMH21" s="67"/>
      <c r="BMI21" s="67"/>
      <c r="BMJ21" s="67"/>
      <c r="BMK21" s="67"/>
      <c r="BML21" s="67"/>
      <c r="BMM21" s="67"/>
      <c r="BMN21" s="67"/>
      <c r="BMO21" s="67"/>
      <c r="BMP21" s="67"/>
      <c r="BMQ21" s="67"/>
      <c r="BMR21" s="67"/>
      <c r="BMS21" s="67"/>
      <c r="BMT21" s="67"/>
      <c r="BMU21" s="67"/>
      <c r="BMV21" s="67"/>
      <c r="BMW21" s="67"/>
      <c r="BMX21" s="67"/>
      <c r="BMY21" s="67"/>
      <c r="BMZ21" s="67"/>
      <c r="BNA21" s="67"/>
      <c r="BNB21" s="67"/>
      <c r="BNC21" s="67"/>
      <c r="BND21" s="67"/>
      <c r="BNE21" s="67"/>
      <c r="BNF21" s="67"/>
      <c r="BNG21" s="67"/>
      <c r="BNH21" s="67"/>
      <c r="BNI21" s="67"/>
      <c r="BNJ21" s="67"/>
      <c r="BNK21" s="67"/>
      <c r="BNL21" s="67"/>
      <c r="BNM21" s="67"/>
      <c r="BNN21" s="67"/>
      <c r="BNO21" s="67"/>
      <c r="BNP21" s="67"/>
      <c r="BNQ21" s="67"/>
      <c r="BNR21" s="67"/>
      <c r="BNS21" s="67"/>
      <c r="BNT21" s="67"/>
      <c r="BNU21" s="67"/>
      <c r="BNV21" s="67"/>
      <c r="BNW21" s="67"/>
      <c r="BNX21" s="67"/>
      <c r="BNY21" s="67"/>
      <c r="BNZ21" s="67"/>
      <c r="BOA21" s="67"/>
      <c r="BOB21" s="67"/>
      <c r="BOC21" s="67"/>
      <c r="BOD21" s="67"/>
      <c r="BOE21" s="67"/>
      <c r="BOF21" s="67"/>
      <c r="BOG21" s="67"/>
      <c r="BOH21" s="67"/>
      <c r="BOI21" s="67"/>
      <c r="BOJ21" s="67"/>
      <c r="BOK21" s="67"/>
      <c r="BOL21" s="67"/>
      <c r="BOM21" s="67"/>
      <c r="BON21" s="67"/>
      <c r="BOO21" s="67"/>
      <c r="BOP21" s="67"/>
      <c r="BOQ21" s="67"/>
      <c r="BOR21" s="67"/>
      <c r="BOS21" s="67"/>
      <c r="BOT21" s="67"/>
      <c r="BOU21" s="67"/>
      <c r="BOV21" s="67"/>
      <c r="BOW21" s="67"/>
      <c r="BOX21" s="67"/>
      <c r="BOY21" s="67"/>
      <c r="BOZ21" s="67"/>
      <c r="BPA21" s="67"/>
      <c r="BPB21" s="67"/>
      <c r="BPC21" s="67"/>
      <c r="BPD21" s="67"/>
      <c r="BPE21" s="67"/>
      <c r="BPF21" s="67"/>
      <c r="BPG21" s="67"/>
      <c r="BPH21" s="67"/>
      <c r="BPI21" s="67"/>
      <c r="BPJ21" s="67"/>
      <c r="BPK21" s="67"/>
      <c r="BPL21" s="67"/>
      <c r="BPM21" s="67"/>
      <c r="BPN21" s="67"/>
      <c r="BPO21" s="67"/>
      <c r="BPP21" s="67"/>
      <c r="BPQ21" s="67"/>
      <c r="BPR21" s="67"/>
      <c r="BPS21" s="67"/>
      <c r="BPT21" s="67"/>
      <c r="BPU21" s="67"/>
      <c r="BPV21" s="67"/>
      <c r="BPW21" s="67"/>
      <c r="BPX21" s="67"/>
      <c r="BPY21" s="67"/>
      <c r="BPZ21" s="67"/>
      <c r="BQA21" s="67"/>
      <c r="BQB21" s="67"/>
      <c r="BQC21" s="67"/>
      <c r="BQD21" s="67"/>
      <c r="BQE21" s="67"/>
      <c r="BQF21" s="67"/>
      <c r="BQG21" s="67"/>
      <c r="BQH21" s="67"/>
      <c r="BQI21" s="67"/>
      <c r="BQJ21" s="67"/>
      <c r="BQK21" s="67"/>
      <c r="BQL21" s="67"/>
      <c r="BQM21" s="67"/>
      <c r="BQN21" s="67"/>
      <c r="BQO21" s="67"/>
      <c r="BQP21" s="67"/>
      <c r="BQQ21" s="67"/>
      <c r="BQR21" s="67"/>
      <c r="BQS21" s="67"/>
      <c r="BQT21" s="67"/>
      <c r="BQU21" s="67"/>
      <c r="BQV21" s="67"/>
      <c r="BQW21" s="67"/>
      <c r="BQX21" s="67"/>
      <c r="BQY21" s="67"/>
      <c r="BQZ21" s="67"/>
      <c r="BRA21" s="67"/>
      <c r="BRB21" s="67"/>
      <c r="BRC21" s="67"/>
      <c r="BRD21" s="67"/>
      <c r="BRE21" s="67"/>
      <c r="BRF21" s="67"/>
      <c r="BRG21" s="67"/>
      <c r="BRH21" s="67"/>
      <c r="BRI21" s="67"/>
      <c r="BRJ21" s="67"/>
      <c r="BRK21" s="67"/>
      <c r="BRL21" s="67"/>
      <c r="BRM21" s="67"/>
      <c r="BRN21" s="67"/>
      <c r="BRO21" s="67"/>
      <c r="BRP21" s="67"/>
      <c r="BRQ21" s="67"/>
      <c r="BRR21" s="67"/>
      <c r="BRS21" s="67"/>
      <c r="BRT21" s="67"/>
      <c r="BRU21" s="67"/>
      <c r="BRV21" s="67"/>
      <c r="BRW21" s="67"/>
      <c r="BRX21" s="67"/>
      <c r="BRY21" s="67"/>
      <c r="BRZ21" s="67"/>
      <c r="BSA21" s="67"/>
      <c r="BSB21" s="67"/>
      <c r="BSC21" s="67"/>
      <c r="BSD21" s="67"/>
      <c r="BSE21" s="67"/>
      <c r="BSF21" s="67"/>
      <c r="BSG21" s="67"/>
      <c r="BSH21" s="67"/>
      <c r="BSI21" s="67"/>
      <c r="BSJ21" s="67"/>
      <c r="BSK21" s="67"/>
      <c r="BSL21" s="67"/>
      <c r="BSM21" s="67"/>
      <c r="BSN21" s="67"/>
      <c r="BSO21" s="67"/>
      <c r="BSP21" s="67"/>
      <c r="BSQ21" s="67"/>
      <c r="BSR21" s="67"/>
      <c r="BSS21" s="67"/>
      <c r="BST21" s="67"/>
      <c r="BSU21" s="67"/>
      <c r="BSV21" s="67"/>
      <c r="BSW21" s="67"/>
      <c r="BSX21" s="67"/>
      <c r="BSY21" s="67"/>
      <c r="BSZ21" s="67"/>
      <c r="BTA21" s="67"/>
      <c r="BTB21" s="67"/>
      <c r="BTC21" s="67"/>
      <c r="BTD21" s="67"/>
      <c r="BTE21" s="67"/>
      <c r="BTF21" s="67"/>
      <c r="BTG21" s="67"/>
      <c r="BTH21" s="67"/>
      <c r="BTI21" s="67"/>
      <c r="BTJ21" s="67"/>
      <c r="BTK21" s="67"/>
      <c r="BTL21" s="67"/>
      <c r="BTM21" s="67"/>
      <c r="BTN21" s="67"/>
      <c r="BTO21" s="67"/>
      <c r="BTP21" s="67"/>
      <c r="BTQ21" s="67"/>
      <c r="BTR21" s="67"/>
      <c r="BTS21" s="67"/>
      <c r="BTT21" s="67"/>
      <c r="BTU21" s="67"/>
      <c r="BTV21" s="67"/>
      <c r="BTW21" s="67"/>
      <c r="BTX21" s="67"/>
      <c r="BTY21" s="67"/>
      <c r="BTZ21" s="67"/>
      <c r="BUA21" s="67"/>
      <c r="BUB21" s="67"/>
      <c r="BUC21" s="67"/>
      <c r="BUD21" s="67"/>
      <c r="BUE21" s="67"/>
      <c r="BUF21" s="67"/>
      <c r="BUG21" s="67"/>
      <c r="BUH21" s="67"/>
      <c r="BUI21" s="67"/>
      <c r="BUJ21" s="67"/>
      <c r="BUK21" s="67"/>
      <c r="BUL21" s="67"/>
      <c r="BUM21" s="67"/>
      <c r="BUN21" s="67"/>
      <c r="BUO21" s="67"/>
      <c r="BUP21" s="67"/>
      <c r="BUQ21" s="67"/>
      <c r="BUR21" s="67"/>
      <c r="BUS21" s="67"/>
      <c r="BUT21" s="67"/>
      <c r="BUU21" s="67"/>
      <c r="BUV21" s="67"/>
      <c r="BUW21" s="67"/>
      <c r="BUX21" s="67"/>
      <c r="BUY21" s="67"/>
      <c r="BUZ21" s="67"/>
      <c r="BVA21" s="67"/>
      <c r="BVB21" s="67"/>
      <c r="BVC21" s="67"/>
      <c r="BVD21" s="67"/>
      <c r="BVE21" s="67"/>
      <c r="BVF21" s="67"/>
      <c r="BVG21" s="67"/>
      <c r="BVH21" s="67"/>
      <c r="BVI21" s="67"/>
      <c r="BVJ21" s="67"/>
      <c r="BVK21" s="67"/>
      <c r="BVL21" s="67"/>
      <c r="BVM21" s="67"/>
      <c r="BVN21" s="67"/>
      <c r="BVO21" s="67"/>
      <c r="BVP21" s="67"/>
      <c r="BVQ21" s="67"/>
      <c r="BVR21" s="67"/>
      <c r="BVS21" s="67"/>
      <c r="BVT21" s="67"/>
      <c r="BVU21" s="67"/>
      <c r="BVV21" s="67"/>
      <c r="BVW21" s="67"/>
      <c r="BVX21" s="67"/>
      <c r="BVY21" s="67"/>
      <c r="BVZ21" s="67"/>
      <c r="BWA21" s="67"/>
      <c r="BWB21" s="67"/>
      <c r="BWC21" s="67"/>
      <c r="BWD21" s="67"/>
      <c r="BWE21" s="67"/>
      <c r="BWF21" s="67"/>
      <c r="BWG21" s="67"/>
      <c r="BWH21" s="67"/>
      <c r="BWI21" s="67"/>
      <c r="BWJ21" s="67"/>
      <c r="BWK21" s="67"/>
      <c r="BWL21" s="67"/>
      <c r="BWM21" s="67"/>
      <c r="BWN21" s="67"/>
      <c r="BWO21" s="67"/>
    </row>
    <row r="22" spans="1:1965" ht="47.25" x14ac:dyDescent="0.25">
      <c r="A22" s="88">
        <v>50</v>
      </c>
      <c r="B22" s="78" t="s">
        <v>442</v>
      </c>
      <c r="C22" s="90" t="s">
        <v>443</v>
      </c>
      <c r="D22" s="91" t="s">
        <v>444</v>
      </c>
      <c r="E22" s="80"/>
      <c r="F22" s="80"/>
      <c r="G22" s="80"/>
      <c r="H22" s="80"/>
      <c r="I22" s="80"/>
      <c r="J22" s="80"/>
      <c r="K22" s="80"/>
      <c r="L22" s="80"/>
      <c r="M22" s="80"/>
      <c r="N22" s="81"/>
      <c r="O22" s="82">
        <f t="shared" si="1"/>
        <v>0</v>
      </c>
      <c r="P22" s="83"/>
    </row>
    <row r="23" spans="1:1965" ht="31.5" x14ac:dyDescent="0.25">
      <c r="A23" s="77">
        <v>51</v>
      </c>
      <c r="B23" s="78" t="s">
        <v>442</v>
      </c>
      <c r="C23" s="92" t="s">
        <v>445</v>
      </c>
      <c r="D23" s="85" t="s">
        <v>446</v>
      </c>
      <c r="E23" s="80">
        <v>14050</v>
      </c>
      <c r="F23" s="80">
        <v>1069</v>
      </c>
      <c r="G23" s="80">
        <v>0</v>
      </c>
      <c r="H23" s="80">
        <v>0</v>
      </c>
      <c r="I23" s="80">
        <v>0</v>
      </c>
      <c r="J23" s="80">
        <v>0</v>
      </c>
      <c r="K23" s="80">
        <v>0</v>
      </c>
      <c r="L23" s="80">
        <v>0</v>
      </c>
      <c r="M23" s="80">
        <v>0</v>
      </c>
      <c r="N23" s="81">
        <v>0</v>
      </c>
      <c r="O23" s="82">
        <f t="shared" si="1"/>
        <v>15119</v>
      </c>
      <c r="P23" s="83"/>
    </row>
    <row r="24" spans="1:1965" s="68" customFormat="1" ht="47.25" x14ac:dyDescent="0.25">
      <c r="A24" s="77">
        <v>52</v>
      </c>
      <c r="B24" s="86" t="s">
        <v>442</v>
      </c>
      <c r="C24" s="87" t="s">
        <v>447</v>
      </c>
      <c r="D24" s="79" t="s">
        <v>422</v>
      </c>
      <c r="E24" s="80">
        <v>19966</v>
      </c>
      <c r="F24" s="80">
        <v>9425</v>
      </c>
      <c r="G24" s="80">
        <v>0</v>
      </c>
      <c r="H24" s="80">
        <v>0</v>
      </c>
      <c r="I24" s="80">
        <v>0</v>
      </c>
      <c r="J24" s="80">
        <v>0</v>
      </c>
      <c r="K24" s="80">
        <v>0</v>
      </c>
      <c r="L24" s="80">
        <v>0</v>
      </c>
      <c r="M24" s="80">
        <v>0</v>
      </c>
      <c r="N24" s="81">
        <v>0</v>
      </c>
      <c r="O24" s="82">
        <f t="shared" si="1"/>
        <v>29391</v>
      </c>
      <c r="P24" s="84"/>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c r="IU24" s="67"/>
      <c r="IV24" s="67"/>
      <c r="IW24" s="67"/>
      <c r="IX24" s="67"/>
      <c r="IY24" s="67"/>
      <c r="IZ24" s="67"/>
      <c r="JA24" s="67"/>
      <c r="JB24" s="67"/>
      <c r="JC24" s="67"/>
      <c r="JD24" s="67"/>
      <c r="JE24" s="67"/>
      <c r="JF24" s="67"/>
      <c r="JG24" s="67"/>
      <c r="JH24" s="67"/>
      <c r="JI24" s="67"/>
      <c r="JJ24" s="67"/>
      <c r="JK24" s="67"/>
      <c r="JL24" s="67"/>
      <c r="JM24" s="67"/>
      <c r="JN24" s="67"/>
      <c r="JO24" s="67"/>
      <c r="JP24" s="67"/>
      <c r="JQ24" s="67"/>
      <c r="JR24" s="67"/>
      <c r="JS24" s="67"/>
      <c r="JT24" s="67"/>
      <c r="JU24" s="67"/>
      <c r="JV24" s="67"/>
      <c r="JW24" s="67"/>
      <c r="JX24" s="67"/>
      <c r="JY24" s="67"/>
      <c r="JZ24" s="67"/>
      <c r="KA24" s="67"/>
      <c r="KB24" s="67"/>
      <c r="KC24" s="67"/>
      <c r="KD24" s="67"/>
      <c r="KE24" s="67"/>
      <c r="KF24" s="67"/>
      <c r="KG24" s="67"/>
      <c r="KH24" s="67"/>
      <c r="KI24" s="67"/>
      <c r="KJ24" s="67"/>
      <c r="KK24" s="67"/>
      <c r="KL24" s="67"/>
      <c r="KM24" s="67"/>
      <c r="KN24" s="67"/>
      <c r="KO24" s="67"/>
      <c r="KP24" s="67"/>
      <c r="KQ24" s="67"/>
      <c r="KR24" s="67"/>
      <c r="KS24" s="67"/>
      <c r="KT24" s="67"/>
      <c r="KU24" s="67"/>
      <c r="KV24" s="67"/>
      <c r="KW24" s="67"/>
      <c r="KX24" s="67"/>
      <c r="KY24" s="67"/>
      <c r="KZ24" s="67"/>
      <c r="LA24" s="67"/>
      <c r="LB24" s="67"/>
      <c r="LC24" s="67"/>
      <c r="LD24" s="67"/>
      <c r="LE24" s="67"/>
      <c r="LF24" s="67"/>
      <c r="LG24" s="67"/>
      <c r="LH24" s="67"/>
      <c r="LI24" s="67"/>
      <c r="LJ24" s="67"/>
      <c r="LK24" s="67"/>
      <c r="LL24" s="67"/>
      <c r="LM24" s="67"/>
      <c r="LN24" s="67"/>
      <c r="LO24" s="67"/>
      <c r="LP24" s="67"/>
      <c r="LQ24" s="67"/>
      <c r="LR24" s="67"/>
      <c r="LS24" s="67"/>
      <c r="LT24" s="67"/>
      <c r="LU24" s="67"/>
      <c r="LV24" s="67"/>
      <c r="LW24" s="67"/>
      <c r="LX24" s="67"/>
      <c r="LY24" s="67"/>
      <c r="LZ24" s="67"/>
      <c r="MA24" s="67"/>
      <c r="MB24" s="67"/>
      <c r="MC24" s="67"/>
      <c r="MD24" s="67"/>
      <c r="ME24" s="67"/>
      <c r="MF24" s="67"/>
      <c r="MG24" s="67"/>
      <c r="MH24" s="67"/>
      <c r="MI24" s="67"/>
      <c r="MJ24" s="67"/>
      <c r="MK24" s="67"/>
      <c r="ML24" s="67"/>
      <c r="MM24" s="67"/>
      <c r="MN24" s="67"/>
      <c r="MO24" s="67"/>
      <c r="MP24" s="67"/>
      <c r="MQ24" s="67"/>
      <c r="MR24" s="67"/>
      <c r="MS24" s="67"/>
      <c r="MT24" s="67"/>
      <c r="MU24" s="67"/>
      <c r="MV24" s="67"/>
      <c r="MW24" s="67"/>
      <c r="MX24" s="67"/>
      <c r="MY24" s="67"/>
      <c r="MZ24" s="67"/>
      <c r="NA24" s="67"/>
      <c r="NB24" s="67"/>
      <c r="NC24" s="67"/>
      <c r="ND24" s="67"/>
      <c r="NE24" s="67"/>
      <c r="NF24" s="67"/>
      <c r="NG24" s="67"/>
      <c r="NH24" s="67"/>
      <c r="NI24" s="67"/>
      <c r="NJ24" s="67"/>
      <c r="NK24" s="67"/>
      <c r="NL24" s="67"/>
      <c r="NM24" s="67"/>
      <c r="NN24" s="67"/>
      <c r="NO24" s="67"/>
      <c r="NP24" s="67"/>
      <c r="NQ24" s="67"/>
      <c r="NR24" s="67"/>
      <c r="NS24" s="67"/>
      <c r="NT24" s="67"/>
      <c r="NU24" s="67"/>
      <c r="NV24" s="67"/>
      <c r="NW24" s="67"/>
      <c r="NX24" s="67"/>
      <c r="NY24" s="67"/>
      <c r="NZ24" s="67"/>
      <c r="OA24" s="67"/>
      <c r="OB24" s="67"/>
      <c r="OC24" s="67"/>
      <c r="OD24" s="67"/>
      <c r="OE24" s="67"/>
      <c r="OF24" s="67"/>
      <c r="OG24" s="67"/>
      <c r="OH24" s="67"/>
      <c r="OI24" s="67"/>
      <c r="OJ24" s="67"/>
      <c r="OK24" s="67"/>
      <c r="OL24" s="67"/>
      <c r="OM24" s="67"/>
      <c r="ON24" s="67"/>
      <c r="OO24" s="67"/>
      <c r="OP24" s="67"/>
      <c r="OQ24" s="67"/>
      <c r="OR24" s="67"/>
      <c r="OS24" s="67"/>
      <c r="OT24" s="67"/>
      <c r="OU24" s="67"/>
      <c r="OV24" s="67"/>
      <c r="OW24" s="67"/>
      <c r="OX24" s="67"/>
      <c r="OY24" s="67"/>
      <c r="OZ24" s="67"/>
      <c r="PA24" s="67"/>
      <c r="PB24" s="67"/>
      <c r="PC24" s="67"/>
      <c r="PD24" s="67"/>
      <c r="PE24" s="67"/>
      <c r="PF24" s="67"/>
      <c r="PG24" s="67"/>
      <c r="PH24" s="67"/>
      <c r="PI24" s="67"/>
      <c r="PJ24" s="67"/>
      <c r="PK24" s="67"/>
      <c r="PL24" s="67"/>
      <c r="PM24" s="67"/>
      <c r="PN24" s="67"/>
      <c r="PO24" s="67"/>
      <c r="PP24" s="67"/>
      <c r="PQ24" s="67"/>
      <c r="PR24" s="67"/>
      <c r="PS24" s="67"/>
      <c r="PT24" s="67"/>
      <c r="PU24" s="67"/>
      <c r="PV24" s="67"/>
      <c r="PW24" s="67"/>
      <c r="PX24" s="67"/>
      <c r="PY24" s="67"/>
      <c r="PZ24" s="67"/>
      <c r="QA24" s="67"/>
      <c r="QB24" s="67"/>
      <c r="QC24" s="67"/>
      <c r="QD24" s="67"/>
      <c r="QE24" s="67"/>
      <c r="QF24" s="67"/>
      <c r="QG24" s="67"/>
      <c r="QH24" s="67"/>
      <c r="QI24" s="67"/>
      <c r="QJ24" s="67"/>
      <c r="QK24" s="67"/>
      <c r="QL24" s="67"/>
      <c r="QM24" s="67"/>
      <c r="QN24" s="67"/>
      <c r="QO24" s="67"/>
      <c r="QP24" s="67"/>
      <c r="QQ24" s="67"/>
      <c r="QR24" s="67"/>
      <c r="QS24" s="67"/>
      <c r="QT24" s="67"/>
      <c r="QU24" s="67"/>
      <c r="QV24" s="67"/>
      <c r="QW24" s="67"/>
      <c r="QX24" s="67"/>
      <c r="QY24" s="67"/>
      <c r="QZ24" s="67"/>
      <c r="RA24" s="67"/>
      <c r="RB24" s="67"/>
      <c r="RC24" s="67"/>
      <c r="RD24" s="67"/>
      <c r="RE24" s="67"/>
      <c r="RF24" s="67"/>
      <c r="RG24" s="67"/>
      <c r="RH24" s="67"/>
      <c r="RI24" s="67"/>
      <c r="RJ24" s="67"/>
      <c r="RK24" s="67"/>
      <c r="RL24" s="67"/>
      <c r="RM24" s="67"/>
      <c r="RN24" s="67"/>
      <c r="RO24" s="67"/>
      <c r="RP24" s="67"/>
      <c r="RQ24" s="67"/>
      <c r="RR24" s="67"/>
      <c r="RS24" s="67"/>
      <c r="RT24" s="67"/>
      <c r="RU24" s="67"/>
      <c r="RV24" s="67"/>
      <c r="RW24" s="67"/>
      <c r="RX24" s="67"/>
      <c r="RY24" s="67"/>
      <c r="RZ24" s="67"/>
      <c r="SA24" s="67"/>
      <c r="SB24" s="67"/>
      <c r="SC24" s="67"/>
      <c r="SD24" s="67"/>
      <c r="SE24" s="67"/>
      <c r="SF24" s="67"/>
      <c r="SG24" s="67"/>
      <c r="SH24" s="67"/>
      <c r="SI24" s="67"/>
      <c r="SJ24" s="67"/>
      <c r="SK24" s="67"/>
      <c r="SL24" s="67"/>
      <c r="SM24" s="67"/>
      <c r="SN24" s="67"/>
      <c r="SO24" s="67"/>
      <c r="SP24" s="67"/>
      <c r="SQ24" s="67"/>
      <c r="SR24" s="67"/>
      <c r="SS24" s="67"/>
      <c r="ST24" s="67"/>
      <c r="SU24" s="67"/>
      <c r="SV24" s="67"/>
      <c r="SW24" s="67"/>
      <c r="SX24" s="67"/>
      <c r="SY24" s="67"/>
      <c r="SZ24" s="67"/>
      <c r="TA24" s="67"/>
      <c r="TB24" s="67"/>
      <c r="TC24" s="67"/>
      <c r="TD24" s="67"/>
      <c r="TE24" s="67"/>
      <c r="TF24" s="67"/>
      <c r="TG24" s="67"/>
      <c r="TH24" s="67"/>
      <c r="TI24" s="67"/>
      <c r="TJ24" s="67"/>
      <c r="TK24" s="67"/>
      <c r="TL24" s="67"/>
      <c r="TM24" s="67"/>
      <c r="TN24" s="67"/>
      <c r="TO24" s="67"/>
      <c r="TP24" s="67"/>
      <c r="TQ24" s="67"/>
      <c r="TR24" s="67"/>
      <c r="TS24" s="67"/>
      <c r="TT24" s="67"/>
      <c r="TU24" s="67"/>
      <c r="TV24" s="67"/>
      <c r="TW24" s="67"/>
      <c r="TX24" s="67"/>
      <c r="TY24" s="67"/>
      <c r="TZ24" s="67"/>
      <c r="UA24" s="67"/>
      <c r="UB24" s="67"/>
      <c r="UC24" s="67"/>
      <c r="UD24" s="67"/>
      <c r="UE24" s="67"/>
      <c r="UF24" s="67"/>
      <c r="UG24" s="67"/>
      <c r="UH24" s="67"/>
      <c r="UI24" s="67"/>
      <c r="UJ24" s="67"/>
      <c r="UK24" s="67"/>
      <c r="UL24" s="67"/>
      <c r="UM24" s="67"/>
      <c r="UN24" s="67"/>
      <c r="UO24" s="67"/>
      <c r="UP24" s="67"/>
      <c r="UQ24" s="67"/>
      <c r="UR24" s="67"/>
      <c r="US24" s="67"/>
      <c r="UT24" s="67"/>
      <c r="UU24" s="67"/>
      <c r="UV24" s="67"/>
      <c r="UW24" s="67"/>
      <c r="UX24" s="67"/>
      <c r="UY24" s="67"/>
      <c r="UZ24" s="67"/>
      <c r="VA24" s="67"/>
      <c r="VB24" s="67"/>
      <c r="VC24" s="67"/>
      <c r="VD24" s="67"/>
      <c r="VE24" s="67"/>
      <c r="VF24" s="67"/>
      <c r="VG24" s="67"/>
      <c r="VH24" s="67"/>
      <c r="VI24" s="67"/>
      <c r="VJ24" s="67"/>
      <c r="VK24" s="67"/>
      <c r="VL24" s="67"/>
      <c r="VM24" s="67"/>
      <c r="VN24" s="67"/>
      <c r="VO24" s="67"/>
      <c r="VP24" s="67"/>
      <c r="VQ24" s="67"/>
      <c r="VR24" s="67"/>
      <c r="VS24" s="67"/>
      <c r="VT24" s="67"/>
      <c r="VU24" s="67"/>
      <c r="VV24" s="67"/>
      <c r="VW24" s="67"/>
      <c r="VX24" s="67"/>
      <c r="VY24" s="67"/>
      <c r="VZ24" s="67"/>
      <c r="WA24" s="67"/>
      <c r="WB24" s="67"/>
      <c r="WC24" s="67"/>
      <c r="WD24" s="67"/>
      <c r="WE24" s="67"/>
      <c r="WF24" s="67"/>
      <c r="WG24" s="67"/>
      <c r="WH24" s="67"/>
      <c r="WI24" s="67"/>
      <c r="WJ24" s="67"/>
      <c r="WK24" s="67"/>
      <c r="WL24" s="67"/>
      <c r="WM24" s="67"/>
      <c r="WN24" s="67"/>
      <c r="WO24" s="67"/>
      <c r="WP24" s="67"/>
      <c r="WQ24" s="67"/>
      <c r="WR24" s="67"/>
      <c r="WS24" s="67"/>
      <c r="WT24" s="67"/>
      <c r="WU24" s="67"/>
      <c r="WV24" s="67"/>
      <c r="WW24" s="67"/>
      <c r="WX24" s="67"/>
      <c r="WY24" s="67"/>
      <c r="WZ24" s="67"/>
      <c r="XA24" s="67"/>
      <c r="XB24" s="67"/>
      <c r="XC24" s="67"/>
      <c r="XD24" s="67"/>
      <c r="XE24" s="67"/>
      <c r="XF24" s="67"/>
      <c r="XG24" s="67"/>
      <c r="XH24" s="67"/>
      <c r="XI24" s="67"/>
      <c r="XJ24" s="67"/>
      <c r="XK24" s="67"/>
      <c r="XL24" s="67"/>
      <c r="XM24" s="67"/>
      <c r="XN24" s="67"/>
      <c r="XO24" s="67"/>
      <c r="XP24" s="67"/>
      <c r="XQ24" s="67"/>
      <c r="XR24" s="67"/>
      <c r="XS24" s="67"/>
      <c r="XT24" s="67"/>
      <c r="XU24" s="67"/>
      <c r="XV24" s="67"/>
      <c r="XW24" s="67"/>
      <c r="XX24" s="67"/>
      <c r="XY24" s="67"/>
      <c r="XZ24" s="67"/>
      <c r="YA24" s="67"/>
      <c r="YB24" s="67"/>
      <c r="YC24" s="67"/>
      <c r="YD24" s="67"/>
      <c r="YE24" s="67"/>
      <c r="YF24" s="67"/>
      <c r="YG24" s="67"/>
      <c r="YH24" s="67"/>
      <c r="YI24" s="67"/>
      <c r="YJ24" s="67"/>
      <c r="YK24" s="67"/>
      <c r="YL24" s="67"/>
      <c r="YM24" s="67"/>
      <c r="YN24" s="67"/>
      <c r="YO24" s="67"/>
      <c r="YP24" s="67"/>
      <c r="YQ24" s="67"/>
      <c r="YR24" s="67"/>
      <c r="YS24" s="67"/>
      <c r="YT24" s="67"/>
      <c r="YU24" s="67"/>
      <c r="YV24" s="67"/>
      <c r="YW24" s="67"/>
      <c r="YX24" s="67"/>
      <c r="YY24" s="67"/>
      <c r="YZ24" s="67"/>
      <c r="ZA24" s="67"/>
      <c r="ZB24" s="67"/>
      <c r="ZC24" s="67"/>
      <c r="ZD24" s="67"/>
      <c r="ZE24" s="67"/>
      <c r="ZF24" s="67"/>
      <c r="ZG24" s="67"/>
      <c r="ZH24" s="67"/>
      <c r="ZI24" s="67"/>
      <c r="ZJ24" s="67"/>
      <c r="ZK24" s="67"/>
      <c r="ZL24" s="67"/>
      <c r="ZM24" s="67"/>
      <c r="ZN24" s="67"/>
      <c r="ZO24" s="67"/>
      <c r="ZP24" s="67"/>
      <c r="ZQ24" s="67"/>
      <c r="ZR24" s="67"/>
      <c r="ZS24" s="67"/>
      <c r="ZT24" s="67"/>
      <c r="ZU24" s="67"/>
      <c r="ZV24" s="67"/>
      <c r="ZW24" s="67"/>
      <c r="ZX24" s="67"/>
      <c r="ZY24" s="67"/>
      <c r="ZZ24" s="67"/>
      <c r="AAA24" s="67"/>
      <c r="AAB24" s="67"/>
      <c r="AAC24" s="67"/>
      <c r="AAD24" s="67"/>
      <c r="AAE24" s="67"/>
      <c r="AAF24" s="67"/>
      <c r="AAG24" s="67"/>
      <c r="AAH24" s="67"/>
      <c r="AAI24" s="67"/>
      <c r="AAJ24" s="67"/>
      <c r="AAK24" s="67"/>
      <c r="AAL24" s="67"/>
      <c r="AAM24" s="67"/>
      <c r="AAN24" s="67"/>
      <c r="AAO24" s="67"/>
      <c r="AAP24" s="67"/>
      <c r="AAQ24" s="67"/>
      <c r="AAR24" s="67"/>
      <c r="AAS24" s="67"/>
      <c r="AAT24" s="67"/>
      <c r="AAU24" s="67"/>
      <c r="AAV24" s="67"/>
      <c r="AAW24" s="67"/>
      <c r="AAX24" s="67"/>
      <c r="AAY24" s="67"/>
      <c r="AAZ24" s="67"/>
      <c r="ABA24" s="67"/>
      <c r="ABB24" s="67"/>
      <c r="ABC24" s="67"/>
      <c r="ABD24" s="67"/>
      <c r="ABE24" s="67"/>
      <c r="ABF24" s="67"/>
      <c r="ABG24" s="67"/>
      <c r="ABH24" s="67"/>
      <c r="ABI24" s="67"/>
      <c r="ABJ24" s="67"/>
      <c r="ABK24" s="67"/>
      <c r="ABL24" s="67"/>
      <c r="ABM24" s="67"/>
      <c r="ABN24" s="67"/>
      <c r="ABO24" s="67"/>
      <c r="ABP24" s="67"/>
      <c r="ABQ24" s="67"/>
      <c r="ABR24" s="67"/>
      <c r="ABS24" s="67"/>
      <c r="ABT24" s="67"/>
      <c r="ABU24" s="67"/>
      <c r="ABV24" s="67"/>
      <c r="ABW24" s="67"/>
      <c r="ABX24" s="67"/>
      <c r="ABY24" s="67"/>
      <c r="ABZ24" s="67"/>
      <c r="ACA24" s="67"/>
      <c r="ACB24" s="67"/>
      <c r="ACC24" s="67"/>
      <c r="ACD24" s="67"/>
      <c r="ACE24" s="67"/>
      <c r="ACF24" s="67"/>
      <c r="ACG24" s="67"/>
      <c r="ACH24" s="67"/>
      <c r="ACI24" s="67"/>
      <c r="ACJ24" s="67"/>
      <c r="ACK24" s="67"/>
      <c r="ACL24" s="67"/>
      <c r="ACM24" s="67"/>
      <c r="ACN24" s="67"/>
      <c r="ACO24" s="67"/>
      <c r="ACP24" s="67"/>
      <c r="ACQ24" s="67"/>
      <c r="ACR24" s="67"/>
      <c r="ACS24" s="67"/>
      <c r="ACT24" s="67"/>
      <c r="ACU24" s="67"/>
      <c r="ACV24" s="67"/>
      <c r="ACW24" s="67"/>
      <c r="ACX24" s="67"/>
      <c r="ACY24" s="67"/>
      <c r="ACZ24" s="67"/>
      <c r="ADA24" s="67"/>
      <c r="ADB24" s="67"/>
      <c r="ADC24" s="67"/>
      <c r="ADD24" s="67"/>
      <c r="ADE24" s="67"/>
      <c r="ADF24" s="67"/>
      <c r="ADG24" s="67"/>
      <c r="ADH24" s="67"/>
      <c r="ADI24" s="67"/>
      <c r="ADJ24" s="67"/>
      <c r="ADK24" s="67"/>
      <c r="ADL24" s="67"/>
      <c r="ADM24" s="67"/>
      <c r="ADN24" s="67"/>
      <c r="ADO24" s="67"/>
      <c r="ADP24" s="67"/>
      <c r="ADQ24" s="67"/>
      <c r="ADR24" s="67"/>
      <c r="ADS24" s="67"/>
      <c r="ADT24" s="67"/>
      <c r="ADU24" s="67"/>
      <c r="ADV24" s="67"/>
      <c r="ADW24" s="67"/>
      <c r="ADX24" s="67"/>
      <c r="ADY24" s="67"/>
      <c r="ADZ24" s="67"/>
      <c r="AEA24" s="67"/>
      <c r="AEB24" s="67"/>
      <c r="AEC24" s="67"/>
      <c r="AED24" s="67"/>
      <c r="AEE24" s="67"/>
      <c r="AEF24" s="67"/>
      <c r="AEG24" s="67"/>
      <c r="AEH24" s="67"/>
      <c r="AEI24" s="67"/>
      <c r="AEJ24" s="67"/>
      <c r="AEK24" s="67"/>
      <c r="AEL24" s="67"/>
      <c r="AEM24" s="67"/>
      <c r="AEN24" s="67"/>
      <c r="AEO24" s="67"/>
      <c r="AEP24" s="67"/>
      <c r="AEQ24" s="67"/>
      <c r="AER24" s="67"/>
      <c r="AES24" s="67"/>
      <c r="AET24" s="67"/>
      <c r="AEU24" s="67"/>
      <c r="AEV24" s="67"/>
      <c r="AEW24" s="67"/>
      <c r="AEX24" s="67"/>
      <c r="AEY24" s="67"/>
      <c r="AEZ24" s="67"/>
      <c r="AFA24" s="67"/>
      <c r="AFB24" s="67"/>
      <c r="AFC24" s="67"/>
      <c r="AFD24" s="67"/>
      <c r="AFE24" s="67"/>
      <c r="AFF24" s="67"/>
      <c r="AFG24" s="67"/>
      <c r="AFH24" s="67"/>
      <c r="AFI24" s="67"/>
      <c r="AFJ24" s="67"/>
      <c r="AFK24" s="67"/>
      <c r="AFL24" s="67"/>
      <c r="AFM24" s="67"/>
      <c r="AFN24" s="67"/>
      <c r="AFO24" s="67"/>
      <c r="AFP24" s="67"/>
      <c r="AFQ24" s="67"/>
      <c r="AFR24" s="67"/>
      <c r="AFS24" s="67"/>
      <c r="AFT24" s="67"/>
      <c r="AFU24" s="67"/>
      <c r="AFV24" s="67"/>
      <c r="AFW24" s="67"/>
      <c r="AFX24" s="67"/>
      <c r="AFY24" s="67"/>
      <c r="AFZ24" s="67"/>
      <c r="AGA24" s="67"/>
      <c r="AGB24" s="67"/>
      <c r="AGC24" s="67"/>
      <c r="AGD24" s="67"/>
      <c r="AGE24" s="67"/>
      <c r="AGF24" s="67"/>
      <c r="AGG24" s="67"/>
      <c r="AGH24" s="67"/>
      <c r="AGI24" s="67"/>
      <c r="AGJ24" s="67"/>
      <c r="AGK24" s="67"/>
      <c r="AGL24" s="67"/>
      <c r="AGM24" s="67"/>
      <c r="AGN24" s="67"/>
      <c r="AGO24" s="67"/>
      <c r="AGP24" s="67"/>
      <c r="AGQ24" s="67"/>
      <c r="AGR24" s="67"/>
      <c r="AGS24" s="67"/>
      <c r="AGT24" s="67"/>
      <c r="AGU24" s="67"/>
      <c r="AGV24" s="67"/>
      <c r="AGW24" s="67"/>
      <c r="AGX24" s="67"/>
      <c r="AGY24" s="67"/>
      <c r="AGZ24" s="67"/>
      <c r="AHA24" s="67"/>
      <c r="AHB24" s="67"/>
      <c r="AHC24" s="67"/>
      <c r="AHD24" s="67"/>
      <c r="AHE24" s="67"/>
      <c r="AHF24" s="67"/>
      <c r="AHG24" s="67"/>
      <c r="AHH24" s="67"/>
      <c r="AHI24" s="67"/>
      <c r="AHJ24" s="67"/>
      <c r="AHK24" s="67"/>
      <c r="AHL24" s="67"/>
      <c r="AHM24" s="67"/>
      <c r="AHN24" s="67"/>
      <c r="AHO24" s="67"/>
      <c r="AHP24" s="67"/>
      <c r="AHQ24" s="67"/>
      <c r="AHR24" s="67"/>
      <c r="AHS24" s="67"/>
      <c r="AHT24" s="67"/>
      <c r="AHU24" s="67"/>
      <c r="AHV24" s="67"/>
      <c r="AHW24" s="67"/>
      <c r="AHX24" s="67"/>
      <c r="AHY24" s="67"/>
      <c r="AHZ24" s="67"/>
      <c r="AIA24" s="67"/>
      <c r="AIB24" s="67"/>
      <c r="AIC24" s="67"/>
      <c r="AID24" s="67"/>
      <c r="AIE24" s="67"/>
      <c r="AIF24" s="67"/>
      <c r="AIG24" s="67"/>
      <c r="AIH24" s="67"/>
      <c r="AII24" s="67"/>
      <c r="AIJ24" s="67"/>
      <c r="AIK24" s="67"/>
      <c r="AIL24" s="67"/>
      <c r="AIM24" s="67"/>
      <c r="AIN24" s="67"/>
      <c r="AIO24" s="67"/>
      <c r="AIP24" s="67"/>
      <c r="AIQ24" s="67"/>
      <c r="AIR24" s="67"/>
      <c r="AIS24" s="67"/>
      <c r="AIT24" s="67"/>
      <c r="AIU24" s="67"/>
      <c r="AIV24" s="67"/>
      <c r="AIW24" s="67"/>
      <c r="AIX24" s="67"/>
      <c r="AIY24" s="67"/>
      <c r="AIZ24" s="67"/>
      <c r="AJA24" s="67"/>
      <c r="AJB24" s="67"/>
      <c r="AJC24" s="67"/>
      <c r="AJD24" s="67"/>
      <c r="AJE24" s="67"/>
      <c r="AJF24" s="67"/>
      <c r="AJG24" s="67"/>
      <c r="AJH24" s="67"/>
      <c r="AJI24" s="67"/>
      <c r="AJJ24" s="67"/>
      <c r="AJK24" s="67"/>
      <c r="AJL24" s="67"/>
      <c r="AJM24" s="67"/>
      <c r="AJN24" s="67"/>
      <c r="AJO24" s="67"/>
      <c r="AJP24" s="67"/>
      <c r="AJQ24" s="67"/>
      <c r="AJR24" s="67"/>
      <c r="AJS24" s="67"/>
      <c r="AJT24" s="67"/>
      <c r="AJU24" s="67"/>
      <c r="AJV24" s="67"/>
      <c r="AJW24" s="67"/>
      <c r="AJX24" s="67"/>
      <c r="AJY24" s="67"/>
      <c r="AJZ24" s="67"/>
      <c r="AKA24" s="67"/>
      <c r="AKB24" s="67"/>
      <c r="AKC24" s="67"/>
      <c r="AKD24" s="67"/>
      <c r="AKE24" s="67"/>
      <c r="AKF24" s="67"/>
      <c r="AKG24" s="67"/>
      <c r="AKH24" s="67"/>
      <c r="AKI24" s="67"/>
      <c r="AKJ24" s="67"/>
      <c r="AKK24" s="67"/>
      <c r="AKL24" s="67"/>
      <c r="AKM24" s="67"/>
      <c r="AKN24" s="67"/>
      <c r="AKO24" s="67"/>
      <c r="AKP24" s="67"/>
      <c r="AKQ24" s="67"/>
      <c r="AKR24" s="67"/>
      <c r="AKS24" s="67"/>
      <c r="AKT24" s="67"/>
      <c r="AKU24" s="67"/>
      <c r="AKV24" s="67"/>
      <c r="AKW24" s="67"/>
      <c r="AKX24" s="67"/>
      <c r="AKY24" s="67"/>
      <c r="AKZ24" s="67"/>
      <c r="ALA24" s="67"/>
      <c r="ALB24" s="67"/>
      <c r="ALC24" s="67"/>
      <c r="ALD24" s="67"/>
      <c r="ALE24" s="67"/>
      <c r="ALF24" s="67"/>
      <c r="ALG24" s="67"/>
      <c r="ALH24" s="67"/>
      <c r="ALI24" s="67"/>
      <c r="ALJ24" s="67"/>
      <c r="ALK24" s="67"/>
      <c r="ALL24" s="67"/>
      <c r="ALM24" s="67"/>
      <c r="ALN24" s="67"/>
      <c r="ALO24" s="67"/>
      <c r="ALP24" s="67"/>
      <c r="ALQ24" s="67"/>
      <c r="ALR24" s="67"/>
      <c r="ALS24" s="67"/>
      <c r="ALT24" s="67"/>
      <c r="ALU24" s="67"/>
      <c r="ALV24" s="67"/>
      <c r="ALW24" s="67"/>
      <c r="ALX24" s="67"/>
      <c r="ALY24" s="67"/>
      <c r="ALZ24" s="67"/>
      <c r="AMA24" s="67"/>
      <c r="AMB24" s="67"/>
      <c r="AMC24" s="67"/>
      <c r="AMD24" s="67"/>
      <c r="AME24" s="67"/>
      <c r="AMF24" s="67"/>
      <c r="AMG24" s="67"/>
      <c r="AMH24" s="67"/>
      <c r="AMI24" s="67"/>
      <c r="AMJ24" s="67"/>
      <c r="AMK24" s="67"/>
      <c r="AML24" s="67"/>
      <c r="AMM24" s="67"/>
      <c r="AMN24" s="67"/>
      <c r="AMO24" s="67"/>
      <c r="AMP24" s="67"/>
      <c r="AMQ24" s="67"/>
      <c r="AMR24" s="67"/>
      <c r="AMS24" s="67"/>
      <c r="AMT24" s="67"/>
      <c r="AMU24" s="67"/>
      <c r="AMV24" s="67"/>
      <c r="AMW24" s="67"/>
      <c r="AMX24" s="67"/>
      <c r="AMY24" s="67"/>
      <c r="AMZ24" s="67"/>
      <c r="ANA24" s="67"/>
      <c r="ANB24" s="67"/>
      <c r="ANC24" s="67"/>
      <c r="AND24" s="67"/>
      <c r="ANE24" s="67"/>
      <c r="ANF24" s="67"/>
      <c r="ANG24" s="67"/>
      <c r="ANH24" s="67"/>
      <c r="ANI24" s="67"/>
      <c r="ANJ24" s="67"/>
      <c r="ANK24" s="67"/>
      <c r="ANL24" s="67"/>
      <c r="ANM24" s="67"/>
      <c r="ANN24" s="67"/>
      <c r="ANO24" s="67"/>
      <c r="ANP24" s="67"/>
      <c r="ANQ24" s="67"/>
      <c r="ANR24" s="67"/>
      <c r="ANS24" s="67"/>
      <c r="ANT24" s="67"/>
      <c r="ANU24" s="67"/>
      <c r="ANV24" s="67"/>
      <c r="ANW24" s="67"/>
      <c r="ANX24" s="67"/>
      <c r="ANY24" s="67"/>
      <c r="ANZ24" s="67"/>
      <c r="AOA24" s="67"/>
      <c r="AOB24" s="67"/>
      <c r="AOC24" s="67"/>
      <c r="AOD24" s="67"/>
      <c r="AOE24" s="67"/>
      <c r="AOF24" s="67"/>
      <c r="AOG24" s="67"/>
      <c r="AOH24" s="67"/>
      <c r="AOI24" s="67"/>
      <c r="AOJ24" s="67"/>
      <c r="AOK24" s="67"/>
      <c r="AOL24" s="67"/>
      <c r="AOM24" s="67"/>
      <c r="AON24" s="67"/>
      <c r="AOO24" s="67"/>
      <c r="AOP24" s="67"/>
      <c r="AOQ24" s="67"/>
      <c r="AOR24" s="67"/>
      <c r="AOS24" s="67"/>
      <c r="AOT24" s="67"/>
      <c r="AOU24" s="67"/>
      <c r="AOV24" s="67"/>
      <c r="AOW24" s="67"/>
      <c r="AOX24" s="67"/>
      <c r="AOY24" s="67"/>
      <c r="AOZ24" s="67"/>
      <c r="APA24" s="67"/>
      <c r="APB24" s="67"/>
      <c r="APC24" s="67"/>
      <c r="APD24" s="67"/>
      <c r="APE24" s="67"/>
      <c r="APF24" s="67"/>
      <c r="APG24" s="67"/>
      <c r="APH24" s="67"/>
      <c r="API24" s="67"/>
      <c r="APJ24" s="67"/>
      <c r="APK24" s="67"/>
      <c r="APL24" s="67"/>
      <c r="APM24" s="67"/>
      <c r="APN24" s="67"/>
      <c r="APO24" s="67"/>
      <c r="APP24" s="67"/>
      <c r="APQ24" s="67"/>
      <c r="APR24" s="67"/>
      <c r="APS24" s="67"/>
      <c r="APT24" s="67"/>
      <c r="APU24" s="67"/>
      <c r="APV24" s="67"/>
      <c r="APW24" s="67"/>
      <c r="APX24" s="67"/>
      <c r="APY24" s="67"/>
      <c r="APZ24" s="67"/>
      <c r="AQA24" s="67"/>
      <c r="AQB24" s="67"/>
      <c r="AQC24" s="67"/>
      <c r="AQD24" s="67"/>
      <c r="AQE24" s="67"/>
      <c r="AQF24" s="67"/>
      <c r="AQG24" s="67"/>
      <c r="AQH24" s="67"/>
      <c r="AQI24" s="67"/>
      <c r="AQJ24" s="67"/>
      <c r="AQK24" s="67"/>
      <c r="AQL24" s="67"/>
      <c r="AQM24" s="67"/>
      <c r="AQN24" s="67"/>
      <c r="AQO24" s="67"/>
      <c r="AQP24" s="67"/>
      <c r="AQQ24" s="67"/>
      <c r="AQR24" s="67"/>
      <c r="AQS24" s="67"/>
      <c r="AQT24" s="67"/>
      <c r="AQU24" s="67"/>
      <c r="AQV24" s="67"/>
      <c r="AQW24" s="67"/>
      <c r="AQX24" s="67"/>
      <c r="AQY24" s="67"/>
      <c r="AQZ24" s="67"/>
      <c r="ARA24" s="67"/>
      <c r="ARB24" s="67"/>
      <c r="ARC24" s="67"/>
      <c r="ARD24" s="67"/>
      <c r="ARE24" s="67"/>
      <c r="ARF24" s="67"/>
      <c r="ARG24" s="67"/>
      <c r="ARH24" s="67"/>
      <c r="ARI24" s="67"/>
      <c r="ARJ24" s="67"/>
      <c r="ARK24" s="67"/>
      <c r="ARL24" s="67"/>
      <c r="ARM24" s="67"/>
      <c r="ARN24" s="67"/>
      <c r="ARO24" s="67"/>
      <c r="ARP24" s="67"/>
      <c r="ARQ24" s="67"/>
      <c r="ARR24" s="67"/>
      <c r="ARS24" s="67"/>
      <c r="ART24" s="67"/>
      <c r="ARU24" s="67"/>
      <c r="ARV24" s="67"/>
      <c r="ARW24" s="67"/>
      <c r="ARX24" s="67"/>
      <c r="ARY24" s="67"/>
      <c r="ARZ24" s="67"/>
      <c r="ASA24" s="67"/>
      <c r="ASB24" s="67"/>
      <c r="ASC24" s="67"/>
      <c r="ASD24" s="67"/>
      <c r="ASE24" s="67"/>
      <c r="ASF24" s="67"/>
      <c r="ASG24" s="67"/>
      <c r="ASH24" s="67"/>
      <c r="ASI24" s="67"/>
      <c r="ASJ24" s="67"/>
      <c r="ASK24" s="67"/>
      <c r="ASL24" s="67"/>
      <c r="ASM24" s="67"/>
      <c r="ASN24" s="67"/>
      <c r="ASO24" s="67"/>
      <c r="ASP24" s="67"/>
      <c r="ASQ24" s="67"/>
      <c r="ASR24" s="67"/>
      <c r="ASS24" s="67"/>
      <c r="AST24" s="67"/>
      <c r="ASU24" s="67"/>
      <c r="ASV24" s="67"/>
      <c r="ASW24" s="67"/>
      <c r="ASX24" s="67"/>
      <c r="ASY24" s="67"/>
      <c r="ASZ24" s="67"/>
      <c r="ATA24" s="67"/>
      <c r="ATB24" s="67"/>
      <c r="ATC24" s="67"/>
      <c r="ATD24" s="67"/>
      <c r="ATE24" s="67"/>
      <c r="ATF24" s="67"/>
      <c r="ATG24" s="67"/>
      <c r="ATH24" s="67"/>
      <c r="ATI24" s="67"/>
      <c r="ATJ24" s="67"/>
      <c r="ATK24" s="67"/>
      <c r="ATL24" s="67"/>
      <c r="ATM24" s="67"/>
      <c r="ATN24" s="67"/>
      <c r="ATO24" s="67"/>
      <c r="ATP24" s="67"/>
      <c r="ATQ24" s="67"/>
      <c r="ATR24" s="67"/>
      <c r="ATS24" s="67"/>
      <c r="ATT24" s="67"/>
      <c r="ATU24" s="67"/>
      <c r="ATV24" s="67"/>
      <c r="ATW24" s="67"/>
      <c r="ATX24" s="67"/>
      <c r="ATY24" s="67"/>
      <c r="ATZ24" s="67"/>
      <c r="AUA24" s="67"/>
      <c r="AUB24" s="67"/>
      <c r="AUC24" s="67"/>
      <c r="AUD24" s="67"/>
      <c r="AUE24" s="67"/>
      <c r="AUF24" s="67"/>
      <c r="AUG24" s="67"/>
      <c r="AUH24" s="67"/>
      <c r="AUI24" s="67"/>
      <c r="AUJ24" s="67"/>
      <c r="AUK24" s="67"/>
      <c r="AUL24" s="67"/>
      <c r="AUM24" s="67"/>
      <c r="AUN24" s="67"/>
      <c r="AUO24" s="67"/>
      <c r="AUP24" s="67"/>
      <c r="AUQ24" s="67"/>
      <c r="AUR24" s="67"/>
      <c r="AUS24" s="67"/>
      <c r="AUT24" s="67"/>
      <c r="AUU24" s="67"/>
      <c r="AUV24" s="67"/>
      <c r="AUW24" s="67"/>
      <c r="AUX24" s="67"/>
      <c r="AUY24" s="67"/>
      <c r="AUZ24" s="67"/>
      <c r="AVA24" s="67"/>
      <c r="AVB24" s="67"/>
      <c r="AVC24" s="67"/>
      <c r="AVD24" s="67"/>
      <c r="AVE24" s="67"/>
      <c r="AVF24" s="67"/>
      <c r="AVG24" s="67"/>
      <c r="AVH24" s="67"/>
      <c r="AVI24" s="67"/>
      <c r="AVJ24" s="67"/>
      <c r="AVK24" s="67"/>
      <c r="AVL24" s="67"/>
      <c r="AVM24" s="67"/>
      <c r="AVN24" s="67"/>
      <c r="AVO24" s="67"/>
      <c r="AVP24" s="67"/>
      <c r="AVQ24" s="67"/>
      <c r="AVR24" s="67"/>
      <c r="AVS24" s="67"/>
      <c r="AVT24" s="67"/>
      <c r="AVU24" s="67"/>
      <c r="AVV24" s="67"/>
      <c r="AVW24" s="67"/>
      <c r="AVX24" s="67"/>
      <c r="AVY24" s="67"/>
      <c r="AVZ24" s="67"/>
      <c r="AWA24" s="67"/>
      <c r="AWB24" s="67"/>
      <c r="AWC24" s="67"/>
      <c r="AWD24" s="67"/>
      <c r="AWE24" s="67"/>
      <c r="AWF24" s="67"/>
      <c r="AWG24" s="67"/>
      <c r="AWH24" s="67"/>
      <c r="AWI24" s="67"/>
      <c r="AWJ24" s="67"/>
      <c r="AWK24" s="67"/>
      <c r="AWL24" s="67"/>
      <c r="AWM24" s="67"/>
      <c r="AWN24" s="67"/>
      <c r="AWO24" s="67"/>
      <c r="AWP24" s="67"/>
      <c r="AWQ24" s="67"/>
      <c r="AWR24" s="67"/>
      <c r="AWS24" s="67"/>
      <c r="AWT24" s="67"/>
      <c r="AWU24" s="67"/>
      <c r="AWV24" s="67"/>
      <c r="AWW24" s="67"/>
      <c r="AWX24" s="67"/>
      <c r="AWY24" s="67"/>
      <c r="AWZ24" s="67"/>
      <c r="AXA24" s="67"/>
      <c r="AXB24" s="67"/>
      <c r="AXC24" s="67"/>
      <c r="AXD24" s="67"/>
      <c r="AXE24" s="67"/>
      <c r="AXF24" s="67"/>
      <c r="AXG24" s="67"/>
      <c r="AXH24" s="67"/>
      <c r="AXI24" s="67"/>
      <c r="AXJ24" s="67"/>
      <c r="AXK24" s="67"/>
      <c r="AXL24" s="67"/>
      <c r="AXM24" s="67"/>
      <c r="AXN24" s="67"/>
      <c r="AXO24" s="67"/>
      <c r="AXP24" s="67"/>
      <c r="AXQ24" s="67"/>
      <c r="AXR24" s="67"/>
      <c r="AXS24" s="67"/>
      <c r="AXT24" s="67"/>
      <c r="AXU24" s="67"/>
      <c r="AXV24" s="67"/>
      <c r="AXW24" s="67"/>
      <c r="AXX24" s="67"/>
      <c r="AXY24" s="67"/>
      <c r="AXZ24" s="67"/>
      <c r="AYA24" s="67"/>
      <c r="AYB24" s="67"/>
      <c r="AYC24" s="67"/>
      <c r="AYD24" s="67"/>
      <c r="AYE24" s="67"/>
      <c r="AYF24" s="67"/>
      <c r="AYG24" s="67"/>
      <c r="AYH24" s="67"/>
      <c r="AYI24" s="67"/>
      <c r="AYJ24" s="67"/>
      <c r="AYK24" s="67"/>
      <c r="AYL24" s="67"/>
      <c r="AYM24" s="67"/>
      <c r="AYN24" s="67"/>
      <c r="AYO24" s="67"/>
      <c r="AYP24" s="67"/>
      <c r="AYQ24" s="67"/>
      <c r="AYR24" s="67"/>
      <c r="AYS24" s="67"/>
      <c r="AYT24" s="67"/>
      <c r="AYU24" s="67"/>
      <c r="AYV24" s="67"/>
      <c r="AYW24" s="67"/>
      <c r="AYX24" s="67"/>
      <c r="AYY24" s="67"/>
      <c r="AYZ24" s="67"/>
      <c r="AZA24" s="67"/>
      <c r="AZB24" s="67"/>
      <c r="AZC24" s="67"/>
      <c r="AZD24" s="67"/>
      <c r="AZE24" s="67"/>
      <c r="AZF24" s="67"/>
      <c r="AZG24" s="67"/>
      <c r="AZH24" s="67"/>
      <c r="AZI24" s="67"/>
      <c r="AZJ24" s="67"/>
      <c r="AZK24" s="67"/>
      <c r="AZL24" s="67"/>
      <c r="AZM24" s="67"/>
      <c r="AZN24" s="67"/>
      <c r="AZO24" s="67"/>
      <c r="AZP24" s="67"/>
      <c r="AZQ24" s="67"/>
      <c r="AZR24" s="67"/>
      <c r="AZS24" s="67"/>
      <c r="AZT24" s="67"/>
      <c r="AZU24" s="67"/>
      <c r="AZV24" s="67"/>
      <c r="AZW24" s="67"/>
      <c r="AZX24" s="67"/>
      <c r="AZY24" s="67"/>
      <c r="AZZ24" s="67"/>
      <c r="BAA24" s="67"/>
      <c r="BAB24" s="67"/>
      <c r="BAC24" s="67"/>
      <c r="BAD24" s="67"/>
      <c r="BAE24" s="67"/>
      <c r="BAF24" s="67"/>
      <c r="BAG24" s="67"/>
      <c r="BAH24" s="67"/>
      <c r="BAI24" s="67"/>
      <c r="BAJ24" s="67"/>
      <c r="BAK24" s="67"/>
      <c r="BAL24" s="67"/>
      <c r="BAM24" s="67"/>
      <c r="BAN24" s="67"/>
      <c r="BAO24" s="67"/>
      <c r="BAP24" s="67"/>
      <c r="BAQ24" s="67"/>
      <c r="BAR24" s="67"/>
      <c r="BAS24" s="67"/>
      <c r="BAT24" s="67"/>
      <c r="BAU24" s="67"/>
      <c r="BAV24" s="67"/>
      <c r="BAW24" s="67"/>
      <c r="BAX24" s="67"/>
      <c r="BAY24" s="67"/>
      <c r="BAZ24" s="67"/>
      <c r="BBA24" s="67"/>
      <c r="BBB24" s="67"/>
      <c r="BBC24" s="67"/>
      <c r="BBD24" s="67"/>
      <c r="BBE24" s="67"/>
      <c r="BBF24" s="67"/>
      <c r="BBG24" s="67"/>
      <c r="BBH24" s="67"/>
      <c r="BBI24" s="67"/>
      <c r="BBJ24" s="67"/>
      <c r="BBK24" s="67"/>
      <c r="BBL24" s="67"/>
      <c r="BBM24" s="67"/>
      <c r="BBN24" s="67"/>
      <c r="BBO24" s="67"/>
      <c r="BBP24" s="67"/>
      <c r="BBQ24" s="67"/>
      <c r="BBR24" s="67"/>
      <c r="BBS24" s="67"/>
      <c r="BBT24" s="67"/>
      <c r="BBU24" s="67"/>
      <c r="BBV24" s="67"/>
      <c r="BBW24" s="67"/>
      <c r="BBX24" s="67"/>
      <c r="BBY24" s="67"/>
      <c r="BBZ24" s="67"/>
      <c r="BCA24" s="67"/>
      <c r="BCB24" s="67"/>
      <c r="BCC24" s="67"/>
      <c r="BCD24" s="67"/>
      <c r="BCE24" s="67"/>
      <c r="BCF24" s="67"/>
      <c r="BCG24" s="67"/>
      <c r="BCH24" s="67"/>
      <c r="BCI24" s="67"/>
      <c r="BCJ24" s="67"/>
      <c r="BCK24" s="67"/>
      <c r="BCL24" s="67"/>
      <c r="BCM24" s="67"/>
      <c r="BCN24" s="67"/>
      <c r="BCO24" s="67"/>
      <c r="BCP24" s="67"/>
      <c r="BCQ24" s="67"/>
      <c r="BCR24" s="67"/>
      <c r="BCS24" s="67"/>
      <c r="BCT24" s="67"/>
      <c r="BCU24" s="67"/>
      <c r="BCV24" s="67"/>
      <c r="BCW24" s="67"/>
      <c r="BCX24" s="67"/>
      <c r="BCY24" s="67"/>
      <c r="BCZ24" s="67"/>
      <c r="BDA24" s="67"/>
      <c r="BDB24" s="67"/>
      <c r="BDC24" s="67"/>
      <c r="BDD24" s="67"/>
      <c r="BDE24" s="67"/>
      <c r="BDF24" s="67"/>
      <c r="BDG24" s="67"/>
      <c r="BDH24" s="67"/>
      <c r="BDI24" s="67"/>
      <c r="BDJ24" s="67"/>
      <c r="BDK24" s="67"/>
      <c r="BDL24" s="67"/>
      <c r="BDM24" s="67"/>
      <c r="BDN24" s="67"/>
      <c r="BDO24" s="67"/>
      <c r="BDP24" s="67"/>
      <c r="BDQ24" s="67"/>
      <c r="BDR24" s="67"/>
      <c r="BDS24" s="67"/>
      <c r="BDT24" s="67"/>
      <c r="BDU24" s="67"/>
      <c r="BDV24" s="67"/>
      <c r="BDW24" s="67"/>
      <c r="BDX24" s="67"/>
      <c r="BDY24" s="67"/>
      <c r="BDZ24" s="67"/>
      <c r="BEA24" s="67"/>
      <c r="BEB24" s="67"/>
      <c r="BEC24" s="67"/>
      <c r="BED24" s="67"/>
      <c r="BEE24" s="67"/>
      <c r="BEF24" s="67"/>
      <c r="BEG24" s="67"/>
      <c r="BEH24" s="67"/>
      <c r="BEI24" s="67"/>
      <c r="BEJ24" s="67"/>
      <c r="BEK24" s="67"/>
      <c r="BEL24" s="67"/>
      <c r="BEM24" s="67"/>
      <c r="BEN24" s="67"/>
      <c r="BEO24" s="67"/>
      <c r="BEP24" s="67"/>
      <c r="BEQ24" s="67"/>
      <c r="BER24" s="67"/>
      <c r="BES24" s="67"/>
      <c r="BET24" s="67"/>
      <c r="BEU24" s="67"/>
      <c r="BEV24" s="67"/>
      <c r="BEW24" s="67"/>
      <c r="BEX24" s="67"/>
      <c r="BEY24" s="67"/>
      <c r="BEZ24" s="67"/>
      <c r="BFA24" s="67"/>
      <c r="BFB24" s="67"/>
      <c r="BFC24" s="67"/>
      <c r="BFD24" s="67"/>
      <c r="BFE24" s="67"/>
      <c r="BFF24" s="67"/>
      <c r="BFG24" s="67"/>
      <c r="BFH24" s="67"/>
      <c r="BFI24" s="67"/>
      <c r="BFJ24" s="67"/>
      <c r="BFK24" s="67"/>
      <c r="BFL24" s="67"/>
      <c r="BFM24" s="67"/>
      <c r="BFN24" s="67"/>
      <c r="BFO24" s="67"/>
      <c r="BFP24" s="67"/>
      <c r="BFQ24" s="67"/>
      <c r="BFR24" s="67"/>
      <c r="BFS24" s="67"/>
      <c r="BFT24" s="67"/>
      <c r="BFU24" s="67"/>
      <c r="BFV24" s="67"/>
      <c r="BFW24" s="67"/>
      <c r="BFX24" s="67"/>
      <c r="BFY24" s="67"/>
      <c r="BFZ24" s="67"/>
      <c r="BGA24" s="67"/>
      <c r="BGB24" s="67"/>
      <c r="BGC24" s="67"/>
      <c r="BGD24" s="67"/>
      <c r="BGE24" s="67"/>
      <c r="BGF24" s="67"/>
      <c r="BGG24" s="67"/>
      <c r="BGH24" s="67"/>
      <c r="BGI24" s="67"/>
      <c r="BGJ24" s="67"/>
      <c r="BGK24" s="67"/>
      <c r="BGL24" s="67"/>
      <c r="BGM24" s="67"/>
      <c r="BGN24" s="67"/>
      <c r="BGO24" s="67"/>
      <c r="BGP24" s="67"/>
      <c r="BGQ24" s="67"/>
      <c r="BGR24" s="67"/>
      <c r="BGS24" s="67"/>
      <c r="BGT24" s="67"/>
      <c r="BGU24" s="67"/>
      <c r="BGV24" s="67"/>
      <c r="BGW24" s="67"/>
      <c r="BGX24" s="67"/>
      <c r="BGY24" s="67"/>
      <c r="BGZ24" s="67"/>
      <c r="BHA24" s="67"/>
      <c r="BHB24" s="67"/>
      <c r="BHC24" s="67"/>
      <c r="BHD24" s="67"/>
      <c r="BHE24" s="67"/>
      <c r="BHF24" s="67"/>
      <c r="BHG24" s="67"/>
      <c r="BHH24" s="67"/>
      <c r="BHI24" s="67"/>
      <c r="BHJ24" s="67"/>
      <c r="BHK24" s="67"/>
      <c r="BHL24" s="67"/>
      <c r="BHM24" s="67"/>
      <c r="BHN24" s="67"/>
      <c r="BHO24" s="67"/>
      <c r="BHP24" s="67"/>
      <c r="BHQ24" s="67"/>
      <c r="BHR24" s="67"/>
      <c r="BHS24" s="67"/>
      <c r="BHT24" s="67"/>
      <c r="BHU24" s="67"/>
      <c r="BHV24" s="67"/>
      <c r="BHW24" s="67"/>
      <c r="BHX24" s="67"/>
      <c r="BHY24" s="67"/>
      <c r="BHZ24" s="67"/>
      <c r="BIA24" s="67"/>
      <c r="BIB24" s="67"/>
      <c r="BIC24" s="67"/>
      <c r="BID24" s="67"/>
      <c r="BIE24" s="67"/>
      <c r="BIF24" s="67"/>
      <c r="BIG24" s="67"/>
      <c r="BIH24" s="67"/>
      <c r="BII24" s="67"/>
      <c r="BIJ24" s="67"/>
      <c r="BIK24" s="67"/>
      <c r="BIL24" s="67"/>
      <c r="BIM24" s="67"/>
      <c r="BIN24" s="67"/>
      <c r="BIO24" s="67"/>
      <c r="BIP24" s="67"/>
      <c r="BIQ24" s="67"/>
      <c r="BIR24" s="67"/>
      <c r="BIS24" s="67"/>
      <c r="BIT24" s="67"/>
      <c r="BIU24" s="67"/>
      <c r="BIV24" s="67"/>
      <c r="BIW24" s="67"/>
      <c r="BIX24" s="67"/>
      <c r="BIY24" s="67"/>
      <c r="BIZ24" s="67"/>
      <c r="BJA24" s="67"/>
      <c r="BJB24" s="67"/>
      <c r="BJC24" s="67"/>
      <c r="BJD24" s="67"/>
      <c r="BJE24" s="67"/>
      <c r="BJF24" s="67"/>
      <c r="BJG24" s="67"/>
      <c r="BJH24" s="67"/>
      <c r="BJI24" s="67"/>
      <c r="BJJ24" s="67"/>
      <c r="BJK24" s="67"/>
      <c r="BJL24" s="67"/>
      <c r="BJM24" s="67"/>
      <c r="BJN24" s="67"/>
      <c r="BJO24" s="67"/>
      <c r="BJP24" s="67"/>
      <c r="BJQ24" s="67"/>
      <c r="BJR24" s="67"/>
      <c r="BJS24" s="67"/>
      <c r="BJT24" s="67"/>
      <c r="BJU24" s="67"/>
      <c r="BJV24" s="67"/>
      <c r="BJW24" s="67"/>
      <c r="BJX24" s="67"/>
      <c r="BJY24" s="67"/>
      <c r="BJZ24" s="67"/>
      <c r="BKA24" s="67"/>
      <c r="BKB24" s="67"/>
      <c r="BKC24" s="67"/>
      <c r="BKD24" s="67"/>
      <c r="BKE24" s="67"/>
      <c r="BKF24" s="67"/>
      <c r="BKG24" s="67"/>
      <c r="BKH24" s="67"/>
      <c r="BKI24" s="67"/>
      <c r="BKJ24" s="67"/>
      <c r="BKK24" s="67"/>
      <c r="BKL24" s="67"/>
      <c r="BKM24" s="67"/>
      <c r="BKN24" s="67"/>
      <c r="BKO24" s="67"/>
      <c r="BKP24" s="67"/>
      <c r="BKQ24" s="67"/>
      <c r="BKR24" s="67"/>
      <c r="BKS24" s="67"/>
      <c r="BKT24" s="67"/>
      <c r="BKU24" s="67"/>
      <c r="BKV24" s="67"/>
      <c r="BKW24" s="67"/>
      <c r="BKX24" s="67"/>
      <c r="BKY24" s="67"/>
      <c r="BKZ24" s="67"/>
      <c r="BLA24" s="67"/>
      <c r="BLB24" s="67"/>
      <c r="BLC24" s="67"/>
      <c r="BLD24" s="67"/>
      <c r="BLE24" s="67"/>
      <c r="BLF24" s="67"/>
      <c r="BLG24" s="67"/>
      <c r="BLH24" s="67"/>
      <c r="BLI24" s="67"/>
      <c r="BLJ24" s="67"/>
      <c r="BLK24" s="67"/>
      <c r="BLL24" s="67"/>
      <c r="BLM24" s="67"/>
      <c r="BLN24" s="67"/>
      <c r="BLO24" s="67"/>
      <c r="BLP24" s="67"/>
      <c r="BLQ24" s="67"/>
      <c r="BLR24" s="67"/>
      <c r="BLS24" s="67"/>
      <c r="BLT24" s="67"/>
      <c r="BLU24" s="67"/>
      <c r="BLV24" s="67"/>
      <c r="BLW24" s="67"/>
      <c r="BLX24" s="67"/>
      <c r="BLY24" s="67"/>
      <c r="BLZ24" s="67"/>
      <c r="BMA24" s="67"/>
      <c r="BMB24" s="67"/>
      <c r="BMC24" s="67"/>
      <c r="BMD24" s="67"/>
      <c r="BME24" s="67"/>
      <c r="BMF24" s="67"/>
      <c r="BMG24" s="67"/>
      <c r="BMH24" s="67"/>
      <c r="BMI24" s="67"/>
      <c r="BMJ24" s="67"/>
      <c r="BMK24" s="67"/>
      <c r="BML24" s="67"/>
      <c r="BMM24" s="67"/>
      <c r="BMN24" s="67"/>
      <c r="BMO24" s="67"/>
      <c r="BMP24" s="67"/>
      <c r="BMQ24" s="67"/>
      <c r="BMR24" s="67"/>
      <c r="BMS24" s="67"/>
      <c r="BMT24" s="67"/>
      <c r="BMU24" s="67"/>
      <c r="BMV24" s="67"/>
      <c r="BMW24" s="67"/>
      <c r="BMX24" s="67"/>
      <c r="BMY24" s="67"/>
      <c r="BMZ24" s="67"/>
      <c r="BNA24" s="67"/>
      <c r="BNB24" s="67"/>
      <c r="BNC24" s="67"/>
      <c r="BND24" s="67"/>
      <c r="BNE24" s="67"/>
      <c r="BNF24" s="67"/>
      <c r="BNG24" s="67"/>
      <c r="BNH24" s="67"/>
      <c r="BNI24" s="67"/>
      <c r="BNJ24" s="67"/>
      <c r="BNK24" s="67"/>
      <c r="BNL24" s="67"/>
      <c r="BNM24" s="67"/>
      <c r="BNN24" s="67"/>
      <c r="BNO24" s="67"/>
      <c r="BNP24" s="67"/>
      <c r="BNQ24" s="67"/>
      <c r="BNR24" s="67"/>
      <c r="BNS24" s="67"/>
      <c r="BNT24" s="67"/>
      <c r="BNU24" s="67"/>
      <c r="BNV24" s="67"/>
      <c r="BNW24" s="67"/>
      <c r="BNX24" s="67"/>
      <c r="BNY24" s="67"/>
      <c r="BNZ24" s="67"/>
      <c r="BOA24" s="67"/>
      <c r="BOB24" s="67"/>
      <c r="BOC24" s="67"/>
      <c r="BOD24" s="67"/>
      <c r="BOE24" s="67"/>
      <c r="BOF24" s="67"/>
      <c r="BOG24" s="67"/>
      <c r="BOH24" s="67"/>
      <c r="BOI24" s="67"/>
      <c r="BOJ24" s="67"/>
      <c r="BOK24" s="67"/>
      <c r="BOL24" s="67"/>
      <c r="BOM24" s="67"/>
      <c r="BON24" s="67"/>
      <c r="BOO24" s="67"/>
      <c r="BOP24" s="67"/>
      <c r="BOQ24" s="67"/>
      <c r="BOR24" s="67"/>
      <c r="BOS24" s="67"/>
      <c r="BOT24" s="67"/>
      <c r="BOU24" s="67"/>
      <c r="BOV24" s="67"/>
      <c r="BOW24" s="67"/>
      <c r="BOX24" s="67"/>
      <c r="BOY24" s="67"/>
      <c r="BOZ24" s="67"/>
      <c r="BPA24" s="67"/>
      <c r="BPB24" s="67"/>
      <c r="BPC24" s="67"/>
      <c r="BPD24" s="67"/>
      <c r="BPE24" s="67"/>
      <c r="BPF24" s="67"/>
      <c r="BPG24" s="67"/>
      <c r="BPH24" s="67"/>
      <c r="BPI24" s="67"/>
      <c r="BPJ24" s="67"/>
      <c r="BPK24" s="67"/>
      <c r="BPL24" s="67"/>
      <c r="BPM24" s="67"/>
      <c r="BPN24" s="67"/>
      <c r="BPO24" s="67"/>
      <c r="BPP24" s="67"/>
      <c r="BPQ24" s="67"/>
      <c r="BPR24" s="67"/>
      <c r="BPS24" s="67"/>
      <c r="BPT24" s="67"/>
      <c r="BPU24" s="67"/>
      <c r="BPV24" s="67"/>
      <c r="BPW24" s="67"/>
      <c r="BPX24" s="67"/>
      <c r="BPY24" s="67"/>
      <c r="BPZ24" s="67"/>
      <c r="BQA24" s="67"/>
      <c r="BQB24" s="67"/>
      <c r="BQC24" s="67"/>
      <c r="BQD24" s="67"/>
      <c r="BQE24" s="67"/>
      <c r="BQF24" s="67"/>
      <c r="BQG24" s="67"/>
      <c r="BQH24" s="67"/>
      <c r="BQI24" s="67"/>
      <c r="BQJ24" s="67"/>
      <c r="BQK24" s="67"/>
      <c r="BQL24" s="67"/>
      <c r="BQM24" s="67"/>
      <c r="BQN24" s="67"/>
      <c r="BQO24" s="67"/>
      <c r="BQP24" s="67"/>
      <c r="BQQ24" s="67"/>
      <c r="BQR24" s="67"/>
      <c r="BQS24" s="67"/>
      <c r="BQT24" s="67"/>
      <c r="BQU24" s="67"/>
      <c r="BQV24" s="67"/>
      <c r="BQW24" s="67"/>
      <c r="BQX24" s="67"/>
      <c r="BQY24" s="67"/>
      <c r="BQZ24" s="67"/>
      <c r="BRA24" s="67"/>
      <c r="BRB24" s="67"/>
      <c r="BRC24" s="67"/>
      <c r="BRD24" s="67"/>
      <c r="BRE24" s="67"/>
      <c r="BRF24" s="67"/>
      <c r="BRG24" s="67"/>
      <c r="BRH24" s="67"/>
      <c r="BRI24" s="67"/>
      <c r="BRJ24" s="67"/>
      <c r="BRK24" s="67"/>
      <c r="BRL24" s="67"/>
      <c r="BRM24" s="67"/>
      <c r="BRN24" s="67"/>
      <c r="BRO24" s="67"/>
      <c r="BRP24" s="67"/>
      <c r="BRQ24" s="67"/>
      <c r="BRR24" s="67"/>
      <c r="BRS24" s="67"/>
      <c r="BRT24" s="67"/>
      <c r="BRU24" s="67"/>
      <c r="BRV24" s="67"/>
      <c r="BRW24" s="67"/>
      <c r="BRX24" s="67"/>
      <c r="BRY24" s="67"/>
      <c r="BRZ24" s="67"/>
      <c r="BSA24" s="67"/>
      <c r="BSB24" s="67"/>
      <c r="BSC24" s="67"/>
      <c r="BSD24" s="67"/>
      <c r="BSE24" s="67"/>
      <c r="BSF24" s="67"/>
      <c r="BSG24" s="67"/>
      <c r="BSH24" s="67"/>
      <c r="BSI24" s="67"/>
      <c r="BSJ24" s="67"/>
      <c r="BSK24" s="67"/>
      <c r="BSL24" s="67"/>
      <c r="BSM24" s="67"/>
      <c r="BSN24" s="67"/>
      <c r="BSO24" s="67"/>
      <c r="BSP24" s="67"/>
      <c r="BSQ24" s="67"/>
      <c r="BSR24" s="67"/>
      <c r="BSS24" s="67"/>
      <c r="BST24" s="67"/>
      <c r="BSU24" s="67"/>
      <c r="BSV24" s="67"/>
      <c r="BSW24" s="67"/>
      <c r="BSX24" s="67"/>
      <c r="BSY24" s="67"/>
      <c r="BSZ24" s="67"/>
      <c r="BTA24" s="67"/>
      <c r="BTB24" s="67"/>
      <c r="BTC24" s="67"/>
      <c r="BTD24" s="67"/>
      <c r="BTE24" s="67"/>
      <c r="BTF24" s="67"/>
      <c r="BTG24" s="67"/>
      <c r="BTH24" s="67"/>
      <c r="BTI24" s="67"/>
      <c r="BTJ24" s="67"/>
      <c r="BTK24" s="67"/>
      <c r="BTL24" s="67"/>
      <c r="BTM24" s="67"/>
      <c r="BTN24" s="67"/>
      <c r="BTO24" s="67"/>
      <c r="BTP24" s="67"/>
      <c r="BTQ24" s="67"/>
      <c r="BTR24" s="67"/>
      <c r="BTS24" s="67"/>
      <c r="BTT24" s="67"/>
      <c r="BTU24" s="67"/>
      <c r="BTV24" s="67"/>
      <c r="BTW24" s="67"/>
      <c r="BTX24" s="67"/>
      <c r="BTY24" s="67"/>
      <c r="BTZ24" s="67"/>
      <c r="BUA24" s="67"/>
      <c r="BUB24" s="67"/>
      <c r="BUC24" s="67"/>
      <c r="BUD24" s="67"/>
      <c r="BUE24" s="67"/>
      <c r="BUF24" s="67"/>
      <c r="BUG24" s="67"/>
      <c r="BUH24" s="67"/>
      <c r="BUI24" s="67"/>
      <c r="BUJ24" s="67"/>
      <c r="BUK24" s="67"/>
      <c r="BUL24" s="67"/>
      <c r="BUM24" s="67"/>
      <c r="BUN24" s="67"/>
      <c r="BUO24" s="67"/>
      <c r="BUP24" s="67"/>
      <c r="BUQ24" s="67"/>
      <c r="BUR24" s="67"/>
      <c r="BUS24" s="67"/>
      <c r="BUT24" s="67"/>
      <c r="BUU24" s="67"/>
      <c r="BUV24" s="67"/>
      <c r="BUW24" s="67"/>
      <c r="BUX24" s="67"/>
      <c r="BUY24" s="67"/>
      <c r="BUZ24" s="67"/>
      <c r="BVA24" s="67"/>
      <c r="BVB24" s="67"/>
      <c r="BVC24" s="67"/>
      <c r="BVD24" s="67"/>
      <c r="BVE24" s="67"/>
      <c r="BVF24" s="67"/>
      <c r="BVG24" s="67"/>
      <c r="BVH24" s="67"/>
      <c r="BVI24" s="67"/>
      <c r="BVJ24" s="67"/>
      <c r="BVK24" s="67"/>
      <c r="BVL24" s="67"/>
      <c r="BVM24" s="67"/>
      <c r="BVN24" s="67"/>
      <c r="BVO24" s="67"/>
      <c r="BVP24" s="67"/>
      <c r="BVQ24" s="67"/>
      <c r="BVR24" s="67"/>
      <c r="BVS24" s="67"/>
      <c r="BVT24" s="67"/>
      <c r="BVU24" s="67"/>
      <c r="BVV24" s="67"/>
      <c r="BVW24" s="67"/>
      <c r="BVX24" s="67"/>
      <c r="BVY24" s="67"/>
      <c r="BVZ24" s="67"/>
      <c r="BWA24" s="67"/>
      <c r="BWB24" s="67"/>
      <c r="BWC24" s="67"/>
      <c r="BWD24" s="67"/>
      <c r="BWE24" s="67"/>
      <c r="BWF24" s="67"/>
      <c r="BWG24" s="67"/>
      <c r="BWH24" s="67"/>
      <c r="BWI24" s="67"/>
      <c r="BWJ24" s="67"/>
      <c r="BWK24" s="67"/>
      <c r="BWL24" s="67"/>
      <c r="BWM24" s="67"/>
      <c r="BWN24" s="67"/>
      <c r="BWO24" s="67"/>
    </row>
    <row r="25" spans="1:1965" s="68" customFormat="1" ht="31.5" x14ac:dyDescent="0.25">
      <c r="A25" s="77">
        <v>54</v>
      </c>
      <c r="B25" s="86" t="s">
        <v>448</v>
      </c>
      <c r="C25" s="87" t="s">
        <v>449</v>
      </c>
      <c r="D25" s="79" t="s">
        <v>422</v>
      </c>
      <c r="E25" s="80">
        <v>0</v>
      </c>
      <c r="F25" s="80"/>
      <c r="G25" s="80">
        <v>0</v>
      </c>
      <c r="H25" s="80"/>
      <c r="I25" s="80">
        <v>0</v>
      </c>
      <c r="J25" s="80"/>
      <c r="K25" s="80">
        <v>0</v>
      </c>
      <c r="L25" s="80"/>
      <c r="M25" s="80">
        <v>0</v>
      </c>
      <c r="N25" s="81"/>
      <c r="O25" s="82">
        <f t="shared" si="1"/>
        <v>0</v>
      </c>
      <c r="P25" s="84"/>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c r="IU25" s="67"/>
      <c r="IV25" s="67"/>
      <c r="IW25" s="67"/>
      <c r="IX25" s="67"/>
      <c r="IY25" s="67"/>
      <c r="IZ25" s="67"/>
      <c r="JA25" s="67"/>
      <c r="JB25" s="67"/>
      <c r="JC25" s="67"/>
      <c r="JD25" s="67"/>
      <c r="JE25" s="67"/>
      <c r="JF25" s="67"/>
      <c r="JG25" s="67"/>
      <c r="JH25" s="67"/>
      <c r="JI25" s="67"/>
      <c r="JJ25" s="67"/>
      <c r="JK25" s="67"/>
      <c r="JL25" s="67"/>
      <c r="JM25" s="67"/>
      <c r="JN25" s="67"/>
      <c r="JO25" s="67"/>
      <c r="JP25" s="67"/>
      <c r="JQ25" s="67"/>
      <c r="JR25" s="67"/>
      <c r="JS25" s="67"/>
      <c r="JT25" s="67"/>
      <c r="JU25" s="67"/>
      <c r="JV25" s="67"/>
      <c r="JW25" s="67"/>
      <c r="JX25" s="67"/>
      <c r="JY25" s="67"/>
      <c r="JZ25" s="67"/>
      <c r="KA25" s="67"/>
      <c r="KB25" s="67"/>
      <c r="KC25" s="67"/>
      <c r="KD25" s="67"/>
      <c r="KE25" s="67"/>
      <c r="KF25" s="67"/>
      <c r="KG25" s="67"/>
      <c r="KH25" s="67"/>
      <c r="KI25" s="67"/>
      <c r="KJ25" s="67"/>
      <c r="KK25" s="67"/>
      <c r="KL25" s="67"/>
      <c r="KM25" s="67"/>
      <c r="KN25" s="67"/>
      <c r="KO25" s="67"/>
      <c r="KP25" s="67"/>
      <c r="KQ25" s="67"/>
      <c r="KR25" s="67"/>
      <c r="KS25" s="67"/>
      <c r="KT25" s="67"/>
      <c r="KU25" s="67"/>
      <c r="KV25" s="67"/>
      <c r="KW25" s="67"/>
      <c r="KX25" s="67"/>
      <c r="KY25" s="67"/>
      <c r="KZ25" s="67"/>
      <c r="LA25" s="67"/>
      <c r="LB25" s="67"/>
      <c r="LC25" s="67"/>
      <c r="LD25" s="67"/>
      <c r="LE25" s="67"/>
      <c r="LF25" s="67"/>
      <c r="LG25" s="67"/>
      <c r="LH25" s="67"/>
      <c r="LI25" s="67"/>
      <c r="LJ25" s="67"/>
      <c r="LK25" s="67"/>
      <c r="LL25" s="67"/>
      <c r="LM25" s="67"/>
      <c r="LN25" s="67"/>
      <c r="LO25" s="67"/>
      <c r="LP25" s="67"/>
      <c r="LQ25" s="67"/>
      <c r="LR25" s="67"/>
      <c r="LS25" s="67"/>
      <c r="LT25" s="67"/>
      <c r="LU25" s="67"/>
      <c r="LV25" s="67"/>
      <c r="LW25" s="67"/>
      <c r="LX25" s="67"/>
      <c r="LY25" s="67"/>
      <c r="LZ25" s="67"/>
      <c r="MA25" s="67"/>
      <c r="MB25" s="67"/>
      <c r="MC25" s="67"/>
      <c r="MD25" s="67"/>
      <c r="ME25" s="67"/>
      <c r="MF25" s="67"/>
      <c r="MG25" s="67"/>
      <c r="MH25" s="67"/>
      <c r="MI25" s="67"/>
      <c r="MJ25" s="67"/>
      <c r="MK25" s="67"/>
      <c r="ML25" s="67"/>
      <c r="MM25" s="67"/>
      <c r="MN25" s="67"/>
      <c r="MO25" s="67"/>
      <c r="MP25" s="67"/>
      <c r="MQ25" s="67"/>
      <c r="MR25" s="67"/>
      <c r="MS25" s="67"/>
      <c r="MT25" s="67"/>
      <c r="MU25" s="67"/>
      <c r="MV25" s="67"/>
      <c r="MW25" s="67"/>
      <c r="MX25" s="67"/>
      <c r="MY25" s="67"/>
      <c r="MZ25" s="67"/>
      <c r="NA25" s="67"/>
      <c r="NB25" s="67"/>
      <c r="NC25" s="67"/>
      <c r="ND25" s="67"/>
      <c r="NE25" s="67"/>
      <c r="NF25" s="67"/>
      <c r="NG25" s="67"/>
      <c r="NH25" s="67"/>
      <c r="NI25" s="67"/>
      <c r="NJ25" s="67"/>
      <c r="NK25" s="67"/>
      <c r="NL25" s="67"/>
      <c r="NM25" s="67"/>
      <c r="NN25" s="67"/>
      <c r="NO25" s="67"/>
      <c r="NP25" s="67"/>
      <c r="NQ25" s="67"/>
      <c r="NR25" s="67"/>
      <c r="NS25" s="67"/>
      <c r="NT25" s="67"/>
      <c r="NU25" s="67"/>
      <c r="NV25" s="67"/>
      <c r="NW25" s="67"/>
      <c r="NX25" s="67"/>
      <c r="NY25" s="67"/>
      <c r="NZ25" s="67"/>
      <c r="OA25" s="67"/>
      <c r="OB25" s="67"/>
      <c r="OC25" s="67"/>
      <c r="OD25" s="67"/>
      <c r="OE25" s="67"/>
      <c r="OF25" s="67"/>
      <c r="OG25" s="67"/>
      <c r="OH25" s="67"/>
      <c r="OI25" s="67"/>
      <c r="OJ25" s="67"/>
      <c r="OK25" s="67"/>
      <c r="OL25" s="67"/>
      <c r="OM25" s="67"/>
      <c r="ON25" s="67"/>
      <c r="OO25" s="67"/>
      <c r="OP25" s="67"/>
      <c r="OQ25" s="67"/>
      <c r="OR25" s="67"/>
      <c r="OS25" s="67"/>
      <c r="OT25" s="67"/>
      <c r="OU25" s="67"/>
      <c r="OV25" s="67"/>
      <c r="OW25" s="67"/>
      <c r="OX25" s="67"/>
      <c r="OY25" s="67"/>
      <c r="OZ25" s="67"/>
      <c r="PA25" s="67"/>
      <c r="PB25" s="67"/>
      <c r="PC25" s="67"/>
      <c r="PD25" s="67"/>
      <c r="PE25" s="67"/>
      <c r="PF25" s="67"/>
      <c r="PG25" s="67"/>
      <c r="PH25" s="67"/>
      <c r="PI25" s="67"/>
      <c r="PJ25" s="67"/>
      <c r="PK25" s="67"/>
      <c r="PL25" s="67"/>
      <c r="PM25" s="67"/>
      <c r="PN25" s="67"/>
      <c r="PO25" s="67"/>
      <c r="PP25" s="67"/>
      <c r="PQ25" s="67"/>
      <c r="PR25" s="67"/>
      <c r="PS25" s="67"/>
      <c r="PT25" s="67"/>
      <c r="PU25" s="67"/>
      <c r="PV25" s="67"/>
      <c r="PW25" s="67"/>
      <c r="PX25" s="67"/>
      <c r="PY25" s="67"/>
      <c r="PZ25" s="67"/>
      <c r="QA25" s="67"/>
      <c r="QB25" s="67"/>
      <c r="QC25" s="67"/>
      <c r="QD25" s="67"/>
      <c r="QE25" s="67"/>
      <c r="QF25" s="67"/>
      <c r="QG25" s="67"/>
      <c r="QH25" s="67"/>
      <c r="QI25" s="67"/>
      <c r="QJ25" s="67"/>
      <c r="QK25" s="67"/>
      <c r="QL25" s="67"/>
      <c r="QM25" s="67"/>
      <c r="QN25" s="67"/>
      <c r="QO25" s="67"/>
      <c r="QP25" s="67"/>
      <c r="QQ25" s="67"/>
      <c r="QR25" s="67"/>
      <c r="QS25" s="67"/>
      <c r="QT25" s="67"/>
      <c r="QU25" s="67"/>
      <c r="QV25" s="67"/>
      <c r="QW25" s="67"/>
      <c r="QX25" s="67"/>
      <c r="QY25" s="67"/>
      <c r="QZ25" s="67"/>
      <c r="RA25" s="67"/>
      <c r="RB25" s="67"/>
      <c r="RC25" s="67"/>
      <c r="RD25" s="67"/>
      <c r="RE25" s="67"/>
      <c r="RF25" s="67"/>
      <c r="RG25" s="67"/>
      <c r="RH25" s="67"/>
      <c r="RI25" s="67"/>
      <c r="RJ25" s="67"/>
      <c r="RK25" s="67"/>
      <c r="RL25" s="67"/>
      <c r="RM25" s="67"/>
      <c r="RN25" s="67"/>
      <c r="RO25" s="67"/>
      <c r="RP25" s="67"/>
      <c r="RQ25" s="67"/>
      <c r="RR25" s="67"/>
      <c r="RS25" s="67"/>
      <c r="RT25" s="67"/>
      <c r="RU25" s="67"/>
      <c r="RV25" s="67"/>
      <c r="RW25" s="67"/>
      <c r="RX25" s="67"/>
      <c r="RY25" s="67"/>
      <c r="RZ25" s="67"/>
      <c r="SA25" s="67"/>
      <c r="SB25" s="67"/>
      <c r="SC25" s="67"/>
      <c r="SD25" s="67"/>
      <c r="SE25" s="67"/>
      <c r="SF25" s="67"/>
      <c r="SG25" s="67"/>
      <c r="SH25" s="67"/>
      <c r="SI25" s="67"/>
      <c r="SJ25" s="67"/>
      <c r="SK25" s="67"/>
      <c r="SL25" s="67"/>
      <c r="SM25" s="67"/>
      <c r="SN25" s="67"/>
      <c r="SO25" s="67"/>
      <c r="SP25" s="67"/>
      <c r="SQ25" s="67"/>
      <c r="SR25" s="67"/>
      <c r="SS25" s="67"/>
      <c r="ST25" s="67"/>
      <c r="SU25" s="67"/>
      <c r="SV25" s="67"/>
      <c r="SW25" s="67"/>
      <c r="SX25" s="67"/>
      <c r="SY25" s="67"/>
      <c r="SZ25" s="67"/>
      <c r="TA25" s="67"/>
      <c r="TB25" s="67"/>
      <c r="TC25" s="67"/>
      <c r="TD25" s="67"/>
      <c r="TE25" s="67"/>
      <c r="TF25" s="67"/>
      <c r="TG25" s="67"/>
      <c r="TH25" s="67"/>
      <c r="TI25" s="67"/>
      <c r="TJ25" s="67"/>
      <c r="TK25" s="67"/>
      <c r="TL25" s="67"/>
      <c r="TM25" s="67"/>
      <c r="TN25" s="67"/>
      <c r="TO25" s="67"/>
      <c r="TP25" s="67"/>
      <c r="TQ25" s="67"/>
      <c r="TR25" s="67"/>
      <c r="TS25" s="67"/>
      <c r="TT25" s="67"/>
      <c r="TU25" s="67"/>
      <c r="TV25" s="67"/>
      <c r="TW25" s="67"/>
      <c r="TX25" s="67"/>
      <c r="TY25" s="67"/>
      <c r="TZ25" s="67"/>
      <c r="UA25" s="67"/>
      <c r="UB25" s="67"/>
      <c r="UC25" s="67"/>
      <c r="UD25" s="67"/>
      <c r="UE25" s="67"/>
      <c r="UF25" s="67"/>
      <c r="UG25" s="67"/>
      <c r="UH25" s="67"/>
      <c r="UI25" s="67"/>
      <c r="UJ25" s="67"/>
      <c r="UK25" s="67"/>
      <c r="UL25" s="67"/>
      <c r="UM25" s="67"/>
      <c r="UN25" s="67"/>
      <c r="UO25" s="67"/>
      <c r="UP25" s="67"/>
      <c r="UQ25" s="67"/>
      <c r="UR25" s="67"/>
      <c r="US25" s="67"/>
      <c r="UT25" s="67"/>
      <c r="UU25" s="67"/>
      <c r="UV25" s="67"/>
      <c r="UW25" s="67"/>
      <c r="UX25" s="67"/>
      <c r="UY25" s="67"/>
      <c r="UZ25" s="67"/>
      <c r="VA25" s="67"/>
      <c r="VB25" s="67"/>
      <c r="VC25" s="67"/>
      <c r="VD25" s="67"/>
      <c r="VE25" s="67"/>
      <c r="VF25" s="67"/>
      <c r="VG25" s="67"/>
      <c r="VH25" s="67"/>
      <c r="VI25" s="67"/>
      <c r="VJ25" s="67"/>
      <c r="VK25" s="67"/>
      <c r="VL25" s="67"/>
      <c r="VM25" s="67"/>
      <c r="VN25" s="67"/>
      <c r="VO25" s="67"/>
      <c r="VP25" s="67"/>
      <c r="VQ25" s="67"/>
      <c r="VR25" s="67"/>
      <c r="VS25" s="67"/>
      <c r="VT25" s="67"/>
      <c r="VU25" s="67"/>
      <c r="VV25" s="67"/>
      <c r="VW25" s="67"/>
      <c r="VX25" s="67"/>
      <c r="VY25" s="67"/>
      <c r="VZ25" s="67"/>
      <c r="WA25" s="67"/>
      <c r="WB25" s="67"/>
      <c r="WC25" s="67"/>
      <c r="WD25" s="67"/>
      <c r="WE25" s="67"/>
      <c r="WF25" s="67"/>
      <c r="WG25" s="67"/>
      <c r="WH25" s="67"/>
      <c r="WI25" s="67"/>
      <c r="WJ25" s="67"/>
      <c r="WK25" s="67"/>
      <c r="WL25" s="67"/>
      <c r="WM25" s="67"/>
      <c r="WN25" s="67"/>
      <c r="WO25" s="67"/>
      <c r="WP25" s="67"/>
      <c r="WQ25" s="67"/>
      <c r="WR25" s="67"/>
      <c r="WS25" s="67"/>
      <c r="WT25" s="67"/>
      <c r="WU25" s="67"/>
      <c r="WV25" s="67"/>
      <c r="WW25" s="67"/>
      <c r="WX25" s="67"/>
      <c r="WY25" s="67"/>
      <c r="WZ25" s="67"/>
      <c r="XA25" s="67"/>
      <c r="XB25" s="67"/>
      <c r="XC25" s="67"/>
      <c r="XD25" s="67"/>
      <c r="XE25" s="67"/>
      <c r="XF25" s="67"/>
      <c r="XG25" s="67"/>
      <c r="XH25" s="67"/>
      <c r="XI25" s="67"/>
      <c r="XJ25" s="67"/>
      <c r="XK25" s="67"/>
      <c r="XL25" s="67"/>
      <c r="XM25" s="67"/>
      <c r="XN25" s="67"/>
      <c r="XO25" s="67"/>
      <c r="XP25" s="67"/>
      <c r="XQ25" s="67"/>
      <c r="XR25" s="67"/>
      <c r="XS25" s="67"/>
      <c r="XT25" s="67"/>
      <c r="XU25" s="67"/>
      <c r="XV25" s="67"/>
      <c r="XW25" s="67"/>
      <c r="XX25" s="67"/>
      <c r="XY25" s="67"/>
      <c r="XZ25" s="67"/>
      <c r="YA25" s="67"/>
      <c r="YB25" s="67"/>
      <c r="YC25" s="67"/>
      <c r="YD25" s="67"/>
      <c r="YE25" s="67"/>
      <c r="YF25" s="67"/>
      <c r="YG25" s="67"/>
      <c r="YH25" s="67"/>
      <c r="YI25" s="67"/>
      <c r="YJ25" s="67"/>
      <c r="YK25" s="67"/>
      <c r="YL25" s="67"/>
      <c r="YM25" s="67"/>
      <c r="YN25" s="67"/>
      <c r="YO25" s="67"/>
      <c r="YP25" s="67"/>
      <c r="YQ25" s="67"/>
      <c r="YR25" s="67"/>
      <c r="YS25" s="67"/>
      <c r="YT25" s="67"/>
      <c r="YU25" s="67"/>
      <c r="YV25" s="67"/>
      <c r="YW25" s="67"/>
      <c r="YX25" s="67"/>
      <c r="YY25" s="67"/>
      <c r="YZ25" s="67"/>
      <c r="ZA25" s="67"/>
      <c r="ZB25" s="67"/>
      <c r="ZC25" s="67"/>
      <c r="ZD25" s="67"/>
      <c r="ZE25" s="67"/>
      <c r="ZF25" s="67"/>
      <c r="ZG25" s="67"/>
      <c r="ZH25" s="67"/>
      <c r="ZI25" s="67"/>
      <c r="ZJ25" s="67"/>
      <c r="ZK25" s="67"/>
      <c r="ZL25" s="67"/>
      <c r="ZM25" s="67"/>
      <c r="ZN25" s="67"/>
      <c r="ZO25" s="67"/>
      <c r="ZP25" s="67"/>
      <c r="ZQ25" s="67"/>
      <c r="ZR25" s="67"/>
      <c r="ZS25" s="67"/>
      <c r="ZT25" s="67"/>
      <c r="ZU25" s="67"/>
      <c r="ZV25" s="67"/>
      <c r="ZW25" s="67"/>
      <c r="ZX25" s="67"/>
      <c r="ZY25" s="67"/>
      <c r="ZZ25" s="67"/>
      <c r="AAA25" s="67"/>
      <c r="AAB25" s="67"/>
      <c r="AAC25" s="67"/>
      <c r="AAD25" s="67"/>
      <c r="AAE25" s="67"/>
      <c r="AAF25" s="67"/>
      <c r="AAG25" s="67"/>
      <c r="AAH25" s="67"/>
      <c r="AAI25" s="67"/>
      <c r="AAJ25" s="67"/>
      <c r="AAK25" s="67"/>
      <c r="AAL25" s="67"/>
      <c r="AAM25" s="67"/>
      <c r="AAN25" s="67"/>
      <c r="AAO25" s="67"/>
      <c r="AAP25" s="67"/>
      <c r="AAQ25" s="67"/>
      <c r="AAR25" s="67"/>
      <c r="AAS25" s="67"/>
      <c r="AAT25" s="67"/>
      <c r="AAU25" s="67"/>
      <c r="AAV25" s="67"/>
      <c r="AAW25" s="67"/>
      <c r="AAX25" s="67"/>
      <c r="AAY25" s="67"/>
      <c r="AAZ25" s="67"/>
      <c r="ABA25" s="67"/>
      <c r="ABB25" s="67"/>
      <c r="ABC25" s="67"/>
      <c r="ABD25" s="67"/>
      <c r="ABE25" s="67"/>
      <c r="ABF25" s="67"/>
      <c r="ABG25" s="67"/>
      <c r="ABH25" s="67"/>
      <c r="ABI25" s="67"/>
      <c r="ABJ25" s="67"/>
      <c r="ABK25" s="67"/>
      <c r="ABL25" s="67"/>
      <c r="ABM25" s="67"/>
      <c r="ABN25" s="67"/>
      <c r="ABO25" s="67"/>
      <c r="ABP25" s="67"/>
      <c r="ABQ25" s="67"/>
      <c r="ABR25" s="67"/>
      <c r="ABS25" s="67"/>
      <c r="ABT25" s="67"/>
      <c r="ABU25" s="67"/>
      <c r="ABV25" s="67"/>
      <c r="ABW25" s="67"/>
      <c r="ABX25" s="67"/>
      <c r="ABY25" s="67"/>
      <c r="ABZ25" s="67"/>
      <c r="ACA25" s="67"/>
      <c r="ACB25" s="67"/>
      <c r="ACC25" s="67"/>
      <c r="ACD25" s="67"/>
      <c r="ACE25" s="67"/>
      <c r="ACF25" s="67"/>
      <c r="ACG25" s="67"/>
      <c r="ACH25" s="67"/>
      <c r="ACI25" s="67"/>
      <c r="ACJ25" s="67"/>
      <c r="ACK25" s="67"/>
      <c r="ACL25" s="67"/>
      <c r="ACM25" s="67"/>
      <c r="ACN25" s="67"/>
      <c r="ACO25" s="67"/>
      <c r="ACP25" s="67"/>
      <c r="ACQ25" s="67"/>
      <c r="ACR25" s="67"/>
      <c r="ACS25" s="67"/>
      <c r="ACT25" s="67"/>
      <c r="ACU25" s="67"/>
      <c r="ACV25" s="67"/>
      <c r="ACW25" s="67"/>
      <c r="ACX25" s="67"/>
      <c r="ACY25" s="67"/>
      <c r="ACZ25" s="67"/>
      <c r="ADA25" s="67"/>
      <c r="ADB25" s="67"/>
      <c r="ADC25" s="67"/>
      <c r="ADD25" s="67"/>
      <c r="ADE25" s="67"/>
      <c r="ADF25" s="67"/>
      <c r="ADG25" s="67"/>
      <c r="ADH25" s="67"/>
      <c r="ADI25" s="67"/>
      <c r="ADJ25" s="67"/>
      <c r="ADK25" s="67"/>
      <c r="ADL25" s="67"/>
      <c r="ADM25" s="67"/>
      <c r="ADN25" s="67"/>
      <c r="ADO25" s="67"/>
      <c r="ADP25" s="67"/>
      <c r="ADQ25" s="67"/>
      <c r="ADR25" s="67"/>
      <c r="ADS25" s="67"/>
      <c r="ADT25" s="67"/>
      <c r="ADU25" s="67"/>
      <c r="ADV25" s="67"/>
      <c r="ADW25" s="67"/>
      <c r="ADX25" s="67"/>
      <c r="ADY25" s="67"/>
      <c r="ADZ25" s="67"/>
      <c r="AEA25" s="67"/>
      <c r="AEB25" s="67"/>
      <c r="AEC25" s="67"/>
      <c r="AED25" s="67"/>
      <c r="AEE25" s="67"/>
      <c r="AEF25" s="67"/>
      <c r="AEG25" s="67"/>
      <c r="AEH25" s="67"/>
      <c r="AEI25" s="67"/>
      <c r="AEJ25" s="67"/>
      <c r="AEK25" s="67"/>
      <c r="AEL25" s="67"/>
      <c r="AEM25" s="67"/>
      <c r="AEN25" s="67"/>
      <c r="AEO25" s="67"/>
      <c r="AEP25" s="67"/>
      <c r="AEQ25" s="67"/>
      <c r="AER25" s="67"/>
      <c r="AES25" s="67"/>
      <c r="AET25" s="67"/>
      <c r="AEU25" s="67"/>
      <c r="AEV25" s="67"/>
      <c r="AEW25" s="67"/>
      <c r="AEX25" s="67"/>
      <c r="AEY25" s="67"/>
      <c r="AEZ25" s="67"/>
      <c r="AFA25" s="67"/>
      <c r="AFB25" s="67"/>
      <c r="AFC25" s="67"/>
      <c r="AFD25" s="67"/>
      <c r="AFE25" s="67"/>
      <c r="AFF25" s="67"/>
      <c r="AFG25" s="67"/>
      <c r="AFH25" s="67"/>
      <c r="AFI25" s="67"/>
      <c r="AFJ25" s="67"/>
      <c r="AFK25" s="67"/>
      <c r="AFL25" s="67"/>
      <c r="AFM25" s="67"/>
      <c r="AFN25" s="67"/>
      <c r="AFO25" s="67"/>
      <c r="AFP25" s="67"/>
      <c r="AFQ25" s="67"/>
      <c r="AFR25" s="67"/>
      <c r="AFS25" s="67"/>
      <c r="AFT25" s="67"/>
      <c r="AFU25" s="67"/>
      <c r="AFV25" s="67"/>
      <c r="AFW25" s="67"/>
      <c r="AFX25" s="67"/>
      <c r="AFY25" s="67"/>
      <c r="AFZ25" s="67"/>
      <c r="AGA25" s="67"/>
      <c r="AGB25" s="67"/>
      <c r="AGC25" s="67"/>
      <c r="AGD25" s="67"/>
      <c r="AGE25" s="67"/>
      <c r="AGF25" s="67"/>
      <c r="AGG25" s="67"/>
      <c r="AGH25" s="67"/>
      <c r="AGI25" s="67"/>
      <c r="AGJ25" s="67"/>
      <c r="AGK25" s="67"/>
      <c r="AGL25" s="67"/>
      <c r="AGM25" s="67"/>
      <c r="AGN25" s="67"/>
      <c r="AGO25" s="67"/>
      <c r="AGP25" s="67"/>
      <c r="AGQ25" s="67"/>
      <c r="AGR25" s="67"/>
      <c r="AGS25" s="67"/>
      <c r="AGT25" s="67"/>
      <c r="AGU25" s="67"/>
      <c r="AGV25" s="67"/>
      <c r="AGW25" s="67"/>
      <c r="AGX25" s="67"/>
      <c r="AGY25" s="67"/>
      <c r="AGZ25" s="67"/>
      <c r="AHA25" s="67"/>
      <c r="AHB25" s="67"/>
      <c r="AHC25" s="67"/>
      <c r="AHD25" s="67"/>
      <c r="AHE25" s="67"/>
      <c r="AHF25" s="67"/>
      <c r="AHG25" s="67"/>
      <c r="AHH25" s="67"/>
      <c r="AHI25" s="67"/>
      <c r="AHJ25" s="67"/>
      <c r="AHK25" s="67"/>
      <c r="AHL25" s="67"/>
      <c r="AHM25" s="67"/>
      <c r="AHN25" s="67"/>
      <c r="AHO25" s="67"/>
      <c r="AHP25" s="67"/>
      <c r="AHQ25" s="67"/>
      <c r="AHR25" s="67"/>
      <c r="AHS25" s="67"/>
      <c r="AHT25" s="67"/>
      <c r="AHU25" s="67"/>
      <c r="AHV25" s="67"/>
      <c r="AHW25" s="67"/>
      <c r="AHX25" s="67"/>
      <c r="AHY25" s="67"/>
      <c r="AHZ25" s="67"/>
      <c r="AIA25" s="67"/>
      <c r="AIB25" s="67"/>
      <c r="AIC25" s="67"/>
      <c r="AID25" s="67"/>
      <c r="AIE25" s="67"/>
      <c r="AIF25" s="67"/>
      <c r="AIG25" s="67"/>
      <c r="AIH25" s="67"/>
      <c r="AII25" s="67"/>
      <c r="AIJ25" s="67"/>
      <c r="AIK25" s="67"/>
      <c r="AIL25" s="67"/>
      <c r="AIM25" s="67"/>
      <c r="AIN25" s="67"/>
      <c r="AIO25" s="67"/>
      <c r="AIP25" s="67"/>
      <c r="AIQ25" s="67"/>
      <c r="AIR25" s="67"/>
      <c r="AIS25" s="67"/>
      <c r="AIT25" s="67"/>
      <c r="AIU25" s="67"/>
      <c r="AIV25" s="67"/>
      <c r="AIW25" s="67"/>
      <c r="AIX25" s="67"/>
      <c r="AIY25" s="67"/>
      <c r="AIZ25" s="67"/>
      <c r="AJA25" s="67"/>
      <c r="AJB25" s="67"/>
      <c r="AJC25" s="67"/>
      <c r="AJD25" s="67"/>
      <c r="AJE25" s="67"/>
      <c r="AJF25" s="67"/>
      <c r="AJG25" s="67"/>
      <c r="AJH25" s="67"/>
      <c r="AJI25" s="67"/>
      <c r="AJJ25" s="67"/>
      <c r="AJK25" s="67"/>
      <c r="AJL25" s="67"/>
      <c r="AJM25" s="67"/>
      <c r="AJN25" s="67"/>
      <c r="AJO25" s="67"/>
      <c r="AJP25" s="67"/>
      <c r="AJQ25" s="67"/>
      <c r="AJR25" s="67"/>
      <c r="AJS25" s="67"/>
      <c r="AJT25" s="67"/>
      <c r="AJU25" s="67"/>
      <c r="AJV25" s="67"/>
      <c r="AJW25" s="67"/>
      <c r="AJX25" s="67"/>
      <c r="AJY25" s="67"/>
      <c r="AJZ25" s="67"/>
      <c r="AKA25" s="67"/>
      <c r="AKB25" s="67"/>
      <c r="AKC25" s="67"/>
      <c r="AKD25" s="67"/>
      <c r="AKE25" s="67"/>
      <c r="AKF25" s="67"/>
      <c r="AKG25" s="67"/>
      <c r="AKH25" s="67"/>
      <c r="AKI25" s="67"/>
      <c r="AKJ25" s="67"/>
      <c r="AKK25" s="67"/>
      <c r="AKL25" s="67"/>
      <c r="AKM25" s="67"/>
      <c r="AKN25" s="67"/>
      <c r="AKO25" s="67"/>
      <c r="AKP25" s="67"/>
      <c r="AKQ25" s="67"/>
      <c r="AKR25" s="67"/>
      <c r="AKS25" s="67"/>
      <c r="AKT25" s="67"/>
      <c r="AKU25" s="67"/>
      <c r="AKV25" s="67"/>
      <c r="AKW25" s="67"/>
      <c r="AKX25" s="67"/>
      <c r="AKY25" s="67"/>
      <c r="AKZ25" s="67"/>
      <c r="ALA25" s="67"/>
      <c r="ALB25" s="67"/>
      <c r="ALC25" s="67"/>
      <c r="ALD25" s="67"/>
      <c r="ALE25" s="67"/>
      <c r="ALF25" s="67"/>
      <c r="ALG25" s="67"/>
      <c r="ALH25" s="67"/>
      <c r="ALI25" s="67"/>
      <c r="ALJ25" s="67"/>
      <c r="ALK25" s="67"/>
      <c r="ALL25" s="67"/>
      <c r="ALM25" s="67"/>
      <c r="ALN25" s="67"/>
      <c r="ALO25" s="67"/>
      <c r="ALP25" s="67"/>
      <c r="ALQ25" s="67"/>
      <c r="ALR25" s="67"/>
      <c r="ALS25" s="67"/>
      <c r="ALT25" s="67"/>
      <c r="ALU25" s="67"/>
      <c r="ALV25" s="67"/>
      <c r="ALW25" s="67"/>
      <c r="ALX25" s="67"/>
      <c r="ALY25" s="67"/>
      <c r="ALZ25" s="67"/>
      <c r="AMA25" s="67"/>
      <c r="AMB25" s="67"/>
      <c r="AMC25" s="67"/>
      <c r="AMD25" s="67"/>
      <c r="AME25" s="67"/>
      <c r="AMF25" s="67"/>
      <c r="AMG25" s="67"/>
      <c r="AMH25" s="67"/>
      <c r="AMI25" s="67"/>
      <c r="AMJ25" s="67"/>
      <c r="AMK25" s="67"/>
      <c r="AML25" s="67"/>
      <c r="AMM25" s="67"/>
      <c r="AMN25" s="67"/>
      <c r="AMO25" s="67"/>
      <c r="AMP25" s="67"/>
      <c r="AMQ25" s="67"/>
      <c r="AMR25" s="67"/>
      <c r="AMS25" s="67"/>
      <c r="AMT25" s="67"/>
      <c r="AMU25" s="67"/>
      <c r="AMV25" s="67"/>
      <c r="AMW25" s="67"/>
      <c r="AMX25" s="67"/>
      <c r="AMY25" s="67"/>
      <c r="AMZ25" s="67"/>
      <c r="ANA25" s="67"/>
      <c r="ANB25" s="67"/>
      <c r="ANC25" s="67"/>
      <c r="AND25" s="67"/>
      <c r="ANE25" s="67"/>
      <c r="ANF25" s="67"/>
      <c r="ANG25" s="67"/>
      <c r="ANH25" s="67"/>
      <c r="ANI25" s="67"/>
      <c r="ANJ25" s="67"/>
      <c r="ANK25" s="67"/>
      <c r="ANL25" s="67"/>
      <c r="ANM25" s="67"/>
      <c r="ANN25" s="67"/>
      <c r="ANO25" s="67"/>
      <c r="ANP25" s="67"/>
      <c r="ANQ25" s="67"/>
      <c r="ANR25" s="67"/>
      <c r="ANS25" s="67"/>
      <c r="ANT25" s="67"/>
      <c r="ANU25" s="67"/>
      <c r="ANV25" s="67"/>
      <c r="ANW25" s="67"/>
      <c r="ANX25" s="67"/>
      <c r="ANY25" s="67"/>
      <c r="ANZ25" s="67"/>
      <c r="AOA25" s="67"/>
      <c r="AOB25" s="67"/>
      <c r="AOC25" s="67"/>
      <c r="AOD25" s="67"/>
      <c r="AOE25" s="67"/>
      <c r="AOF25" s="67"/>
      <c r="AOG25" s="67"/>
      <c r="AOH25" s="67"/>
      <c r="AOI25" s="67"/>
      <c r="AOJ25" s="67"/>
      <c r="AOK25" s="67"/>
      <c r="AOL25" s="67"/>
      <c r="AOM25" s="67"/>
      <c r="AON25" s="67"/>
      <c r="AOO25" s="67"/>
      <c r="AOP25" s="67"/>
      <c r="AOQ25" s="67"/>
      <c r="AOR25" s="67"/>
      <c r="AOS25" s="67"/>
      <c r="AOT25" s="67"/>
      <c r="AOU25" s="67"/>
      <c r="AOV25" s="67"/>
      <c r="AOW25" s="67"/>
      <c r="AOX25" s="67"/>
      <c r="AOY25" s="67"/>
      <c r="AOZ25" s="67"/>
      <c r="APA25" s="67"/>
      <c r="APB25" s="67"/>
      <c r="APC25" s="67"/>
      <c r="APD25" s="67"/>
      <c r="APE25" s="67"/>
      <c r="APF25" s="67"/>
      <c r="APG25" s="67"/>
      <c r="APH25" s="67"/>
      <c r="API25" s="67"/>
      <c r="APJ25" s="67"/>
      <c r="APK25" s="67"/>
      <c r="APL25" s="67"/>
      <c r="APM25" s="67"/>
      <c r="APN25" s="67"/>
      <c r="APO25" s="67"/>
      <c r="APP25" s="67"/>
      <c r="APQ25" s="67"/>
      <c r="APR25" s="67"/>
      <c r="APS25" s="67"/>
      <c r="APT25" s="67"/>
      <c r="APU25" s="67"/>
      <c r="APV25" s="67"/>
      <c r="APW25" s="67"/>
      <c r="APX25" s="67"/>
      <c r="APY25" s="67"/>
      <c r="APZ25" s="67"/>
      <c r="AQA25" s="67"/>
      <c r="AQB25" s="67"/>
      <c r="AQC25" s="67"/>
      <c r="AQD25" s="67"/>
      <c r="AQE25" s="67"/>
      <c r="AQF25" s="67"/>
      <c r="AQG25" s="67"/>
      <c r="AQH25" s="67"/>
      <c r="AQI25" s="67"/>
      <c r="AQJ25" s="67"/>
      <c r="AQK25" s="67"/>
      <c r="AQL25" s="67"/>
      <c r="AQM25" s="67"/>
      <c r="AQN25" s="67"/>
      <c r="AQO25" s="67"/>
      <c r="AQP25" s="67"/>
      <c r="AQQ25" s="67"/>
      <c r="AQR25" s="67"/>
      <c r="AQS25" s="67"/>
      <c r="AQT25" s="67"/>
      <c r="AQU25" s="67"/>
      <c r="AQV25" s="67"/>
      <c r="AQW25" s="67"/>
      <c r="AQX25" s="67"/>
      <c r="AQY25" s="67"/>
      <c r="AQZ25" s="67"/>
      <c r="ARA25" s="67"/>
      <c r="ARB25" s="67"/>
      <c r="ARC25" s="67"/>
      <c r="ARD25" s="67"/>
      <c r="ARE25" s="67"/>
      <c r="ARF25" s="67"/>
      <c r="ARG25" s="67"/>
      <c r="ARH25" s="67"/>
      <c r="ARI25" s="67"/>
      <c r="ARJ25" s="67"/>
      <c r="ARK25" s="67"/>
      <c r="ARL25" s="67"/>
      <c r="ARM25" s="67"/>
      <c r="ARN25" s="67"/>
      <c r="ARO25" s="67"/>
      <c r="ARP25" s="67"/>
      <c r="ARQ25" s="67"/>
      <c r="ARR25" s="67"/>
      <c r="ARS25" s="67"/>
      <c r="ART25" s="67"/>
      <c r="ARU25" s="67"/>
      <c r="ARV25" s="67"/>
      <c r="ARW25" s="67"/>
      <c r="ARX25" s="67"/>
      <c r="ARY25" s="67"/>
      <c r="ARZ25" s="67"/>
      <c r="ASA25" s="67"/>
      <c r="ASB25" s="67"/>
      <c r="ASC25" s="67"/>
      <c r="ASD25" s="67"/>
      <c r="ASE25" s="67"/>
      <c r="ASF25" s="67"/>
      <c r="ASG25" s="67"/>
      <c r="ASH25" s="67"/>
      <c r="ASI25" s="67"/>
      <c r="ASJ25" s="67"/>
      <c r="ASK25" s="67"/>
      <c r="ASL25" s="67"/>
      <c r="ASM25" s="67"/>
      <c r="ASN25" s="67"/>
      <c r="ASO25" s="67"/>
      <c r="ASP25" s="67"/>
      <c r="ASQ25" s="67"/>
      <c r="ASR25" s="67"/>
      <c r="ASS25" s="67"/>
      <c r="AST25" s="67"/>
      <c r="ASU25" s="67"/>
      <c r="ASV25" s="67"/>
      <c r="ASW25" s="67"/>
      <c r="ASX25" s="67"/>
      <c r="ASY25" s="67"/>
      <c r="ASZ25" s="67"/>
      <c r="ATA25" s="67"/>
      <c r="ATB25" s="67"/>
      <c r="ATC25" s="67"/>
      <c r="ATD25" s="67"/>
      <c r="ATE25" s="67"/>
      <c r="ATF25" s="67"/>
      <c r="ATG25" s="67"/>
      <c r="ATH25" s="67"/>
      <c r="ATI25" s="67"/>
      <c r="ATJ25" s="67"/>
      <c r="ATK25" s="67"/>
      <c r="ATL25" s="67"/>
      <c r="ATM25" s="67"/>
      <c r="ATN25" s="67"/>
      <c r="ATO25" s="67"/>
      <c r="ATP25" s="67"/>
      <c r="ATQ25" s="67"/>
      <c r="ATR25" s="67"/>
      <c r="ATS25" s="67"/>
      <c r="ATT25" s="67"/>
      <c r="ATU25" s="67"/>
      <c r="ATV25" s="67"/>
      <c r="ATW25" s="67"/>
      <c r="ATX25" s="67"/>
      <c r="ATY25" s="67"/>
      <c r="ATZ25" s="67"/>
      <c r="AUA25" s="67"/>
      <c r="AUB25" s="67"/>
      <c r="AUC25" s="67"/>
      <c r="AUD25" s="67"/>
      <c r="AUE25" s="67"/>
      <c r="AUF25" s="67"/>
      <c r="AUG25" s="67"/>
      <c r="AUH25" s="67"/>
      <c r="AUI25" s="67"/>
      <c r="AUJ25" s="67"/>
      <c r="AUK25" s="67"/>
      <c r="AUL25" s="67"/>
      <c r="AUM25" s="67"/>
      <c r="AUN25" s="67"/>
      <c r="AUO25" s="67"/>
      <c r="AUP25" s="67"/>
      <c r="AUQ25" s="67"/>
      <c r="AUR25" s="67"/>
      <c r="AUS25" s="67"/>
      <c r="AUT25" s="67"/>
      <c r="AUU25" s="67"/>
      <c r="AUV25" s="67"/>
      <c r="AUW25" s="67"/>
      <c r="AUX25" s="67"/>
      <c r="AUY25" s="67"/>
      <c r="AUZ25" s="67"/>
      <c r="AVA25" s="67"/>
      <c r="AVB25" s="67"/>
      <c r="AVC25" s="67"/>
      <c r="AVD25" s="67"/>
      <c r="AVE25" s="67"/>
      <c r="AVF25" s="67"/>
      <c r="AVG25" s="67"/>
      <c r="AVH25" s="67"/>
      <c r="AVI25" s="67"/>
      <c r="AVJ25" s="67"/>
      <c r="AVK25" s="67"/>
      <c r="AVL25" s="67"/>
      <c r="AVM25" s="67"/>
      <c r="AVN25" s="67"/>
      <c r="AVO25" s="67"/>
      <c r="AVP25" s="67"/>
      <c r="AVQ25" s="67"/>
      <c r="AVR25" s="67"/>
      <c r="AVS25" s="67"/>
      <c r="AVT25" s="67"/>
      <c r="AVU25" s="67"/>
      <c r="AVV25" s="67"/>
      <c r="AVW25" s="67"/>
      <c r="AVX25" s="67"/>
      <c r="AVY25" s="67"/>
      <c r="AVZ25" s="67"/>
      <c r="AWA25" s="67"/>
      <c r="AWB25" s="67"/>
      <c r="AWC25" s="67"/>
      <c r="AWD25" s="67"/>
      <c r="AWE25" s="67"/>
      <c r="AWF25" s="67"/>
      <c r="AWG25" s="67"/>
      <c r="AWH25" s="67"/>
      <c r="AWI25" s="67"/>
      <c r="AWJ25" s="67"/>
      <c r="AWK25" s="67"/>
      <c r="AWL25" s="67"/>
      <c r="AWM25" s="67"/>
      <c r="AWN25" s="67"/>
      <c r="AWO25" s="67"/>
      <c r="AWP25" s="67"/>
      <c r="AWQ25" s="67"/>
      <c r="AWR25" s="67"/>
      <c r="AWS25" s="67"/>
      <c r="AWT25" s="67"/>
      <c r="AWU25" s="67"/>
      <c r="AWV25" s="67"/>
      <c r="AWW25" s="67"/>
      <c r="AWX25" s="67"/>
      <c r="AWY25" s="67"/>
      <c r="AWZ25" s="67"/>
      <c r="AXA25" s="67"/>
      <c r="AXB25" s="67"/>
      <c r="AXC25" s="67"/>
      <c r="AXD25" s="67"/>
      <c r="AXE25" s="67"/>
      <c r="AXF25" s="67"/>
      <c r="AXG25" s="67"/>
      <c r="AXH25" s="67"/>
      <c r="AXI25" s="67"/>
      <c r="AXJ25" s="67"/>
      <c r="AXK25" s="67"/>
      <c r="AXL25" s="67"/>
      <c r="AXM25" s="67"/>
      <c r="AXN25" s="67"/>
      <c r="AXO25" s="67"/>
      <c r="AXP25" s="67"/>
      <c r="AXQ25" s="67"/>
      <c r="AXR25" s="67"/>
      <c r="AXS25" s="67"/>
      <c r="AXT25" s="67"/>
      <c r="AXU25" s="67"/>
      <c r="AXV25" s="67"/>
      <c r="AXW25" s="67"/>
      <c r="AXX25" s="67"/>
      <c r="AXY25" s="67"/>
      <c r="AXZ25" s="67"/>
      <c r="AYA25" s="67"/>
      <c r="AYB25" s="67"/>
      <c r="AYC25" s="67"/>
      <c r="AYD25" s="67"/>
      <c r="AYE25" s="67"/>
      <c r="AYF25" s="67"/>
      <c r="AYG25" s="67"/>
      <c r="AYH25" s="67"/>
      <c r="AYI25" s="67"/>
      <c r="AYJ25" s="67"/>
      <c r="AYK25" s="67"/>
      <c r="AYL25" s="67"/>
      <c r="AYM25" s="67"/>
      <c r="AYN25" s="67"/>
      <c r="AYO25" s="67"/>
      <c r="AYP25" s="67"/>
      <c r="AYQ25" s="67"/>
      <c r="AYR25" s="67"/>
      <c r="AYS25" s="67"/>
      <c r="AYT25" s="67"/>
      <c r="AYU25" s="67"/>
      <c r="AYV25" s="67"/>
      <c r="AYW25" s="67"/>
      <c r="AYX25" s="67"/>
      <c r="AYY25" s="67"/>
      <c r="AYZ25" s="67"/>
      <c r="AZA25" s="67"/>
      <c r="AZB25" s="67"/>
      <c r="AZC25" s="67"/>
      <c r="AZD25" s="67"/>
      <c r="AZE25" s="67"/>
      <c r="AZF25" s="67"/>
      <c r="AZG25" s="67"/>
      <c r="AZH25" s="67"/>
      <c r="AZI25" s="67"/>
      <c r="AZJ25" s="67"/>
      <c r="AZK25" s="67"/>
      <c r="AZL25" s="67"/>
      <c r="AZM25" s="67"/>
      <c r="AZN25" s="67"/>
      <c r="AZO25" s="67"/>
      <c r="AZP25" s="67"/>
      <c r="AZQ25" s="67"/>
      <c r="AZR25" s="67"/>
      <c r="AZS25" s="67"/>
      <c r="AZT25" s="67"/>
      <c r="AZU25" s="67"/>
      <c r="AZV25" s="67"/>
      <c r="AZW25" s="67"/>
      <c r="AZX25" s="67"/>
      <c r="AZY25" s="67"/>
      <c r="AZZ25" s="67"/>
      <c r="BAA25" s="67"/>
      <c r="BAB25" s="67"/>
      <c r="BAC25" s="67"/>
      <c r="BAD25" s="67"/>
      <c r="BAE25" s="67"/>
      <c r="BAF25" s="67"/>
      <c r="BAG25" s="67"/>
      <c r="BAH25" s="67"/>
      <c r="BAI25" s="67"/>
      <c r="BAJ25" s="67"/>
      <c r="BAK25" s="67"/>
      <c r="BAL25" s="67"/>
      <c r="BAM25" s="67"/>
      <c r="BAN25" s="67"/>
      <c r="BAO25" s="67"/>
      <c r="BAP25" s="67"/>
      <c r="BAQ25" s="67"/>
      <c r="BAR25" s="67"/>
      <c r="BAS25" s="67"/>
      <c r="BAT25" s="67"/>
      <c r="BAU25" s="67"/>
      <c r="BAV25" s="67"/>
      <c r="BAW25" s="67"/>
      <c r="BAX25" s="67"/>
      <c r="BAY25" s="67"/>
      <c r="BAZ25" s="67"/>
      <c r="BBA25" s="67"/>
      <c r="BBB25" s="67"/>
      <c r="BBC25" s="67"/>
      <c r="BBD25" s="67"/>
      <c r="BBE25" s="67"/>
      <c r="BBF25" s="67"/>
      <c r="BBG25" s="67"/>
      <c r="BBH25" s="67"/>
      <c r="BBI25" s="67"/>
      <c r="BBJ25" s="67"/>
      <c r="BBK25" s="67"/>
      <c r="BBL25" s="67"/>
      <c r="BBM25" s="67"/>
      <c r="BBN25" s="67"/>
      <c r="BBO25" s="67"/>
      <c r="BBP25" s="67"/>
      <c r="BBQ25" s="67"/>
      <c r="BBR25" s="67"/>
      <c r="BBS25" s="67"/>
      <c r="BBT25" s="67"/>
      <c r="BBU25" s="67"/>
      <c r="BBV25" s="67"/>
      <c r="BBW25" s="67"/>
      <c r="BBX25" s="67"/>
      <c r="BBY25" s="67"/>
      <c r="BBZ25" s="67"/>
      <c r="BCA25" s="67"/>
      <c r="BCB25" s="67"/>
      <c r="BCC25" s="67"/>
      <c r="BCD25" s="67"/>
      <c r="BCE25" s="67"/>
      <c r="BCF25" s="67"/>
      <c r="BCG25" s="67"/>
      <c r="BCH25" s="67"/>
      <c r="BCI25" s="67"/>
      <c r="BCJ25" s="67"/>
      <c r="BCK25" s="67"/>
      <c r="BCL25" s="67"/>
      <c r="BCM25" s="67"/>
      <c r="BCN25" s="67"/>
      <c r="BCO25" s="67"/>
      <c r="BCP25" s="67"/>
      <c r="BCQ25" s="67"/>
      <c r="BCR25" s="67"/>
      <c r="BCS25" s="67"/>
      <c r="BCT25" s="67"/>
      <c r="BCU25" s="67"/>
      <c r="BCV25" s="67"/>
      <c r="BCW25" s="67"/>
      <c r="BCX25" s="67"/>
      <c r="BCY25" s="67"/>
      <c r="BCZ25" s="67"/>
      <c r="BDA25" s="67"/>
      <c r="BDB25" s="67"/>
      <c r="BDC25" s="67"/>
      <c r="BDD25" s="67"/>
      <c r="BDE25" s="67"/>
      <c r="BDF25" s="67"/>
      <c r="BDG25" s="67"/>
      <c r="BDH25" s="67"/>
      <c r="BDI25" s="67"/>
      <c r="BDJ25" s="67"/>
      <c r="BDK25" s="67"/>
      <c r="BDL25" s="67"/>
      <c r="BDM25" s="67"/>
      <c r="BDN25" s="67"/>
      <c r="BDO25" s="67"/>
      <c r="BDP25" s="67"/>
      <c r="BDQ25" s="67"/>
      <c r="BDR25" s="67"/>
      <c r="BDS25" s="67"/>
      <c r="BDT25" s="67"/>
      <c r="BDU25" s="67"/>
      <c r="BDV25" s="67"/>
      <c r="BDW25" s="67"/>
      <c r="BDX25" s="67"/>
      <c r="BDY25" s="67"/>
      <c r="BDZ25" s="67"/>
      <c r="BEA25" s="67"/>
      <c r="BEB25" s="67"/>
      <c r="BEC25" s="67"/>
      <c r="BED25" s="67"/>
      <c r="BEE25" s="67"/>
      <c r="BEF25" s="67"/>
      <c r="BEG25" s="67"/>
      <c r="BEH25" s="67"/>
      <c r="BEI25" s="67"/>
      <c r="BEJ25" s="67"/>
      <c r="BEK25" s="67"/>
      <c r="BEL25" s="67"/>
      <c r="BEM25" s="67"/>
      <c r="BEN25" s="67"/>
      <c r="BEO25" s="67"/>
      <c r="BEP25" s="67"/>
      <c r="BEQ25" s="67"/>
      <c r="BER25" s="67"/>
      <c r="BES25" s="67"/>
      <c r="BET25" s="67"/>
      <c r="BEU25" s="67"/>
      <c r="BEV25" s="67"/>
      <c r="BEW25" s="67"/>
      <c r="BEX25" s="67"/>
      <c r="BEY25" s="67"/>
      <c r="BEZ25" s="67"/>
      <c r="BFA25" s="67"/>
      <c r="BFB25" s="67"/>
      <c r="BFC25" s="67"/>
      <c r="BFD25" s="67"/>
      <c r="BFE25" s="67"/>
      <c r="BFF25" s="67"/>
      <c r="BFG25" s="67"/>
      <c r="BFH25" s="67"/>
      <c r="BFI25" s="67"/>
      <c r="BFJ25" s="67"/>
      <c r="BFK25" s="67"/>
      <c r="BFL25" s="67"/>
      <c r="BFM25" s="67"/>
      <c r="BFN25" s="67"/>
      <c r="BFO25" s="67"/>
      <c r="BFP25" s="67"/>
      <c r="BFQ25" s="67"/>
      <c r="BFR25" s="67"/>
      <c r="BFS25" s="67"/>
      <c r="BFT25" s="67"/>
      <c r="BFU25" s="67"/>
      <c r="BFV25" s="67"/>
      <c r="BFW25" s="67"/>
      <c r="BFX25" s="67"/>
      <c r="BFY25" s="67"/>
      <c r="BFZ25" s="67"/>
      <c r="BGA25" s="67"/>
      <c r="BGB25" s="67"/>
      <c r="BGC25" s="67"/>
      <c r="BGD25" s="67"/>
      <c r="BGE25" s="67"/>
      <c r="BGF25" s="67"/>
      <c r="BGG25" s="67"/>
      <c r="BGH25" s="67"/>
      <c r="BGI25" s="67"/>
      <c r="BGJ25" s="67"/>
      <c r="BGK25" s="67"/>
      <c r="BGL25" s="67"/>
      <c r="BGM25" s="67"/>
      <c r="BGN25" s="67"/>
      <c r="BGO25" s="67"/>
      <c r="BGP25" s="67"/>
      <c r="BGQ25" s="67"/>
      <c r="BGR25" s="67"/>
      <c r="BGS25" s="67"/>
      <c r="BGT25" s="67"/>
      <c r="BGU25" s="67"/>
      <c r="BGV25" s="67"/>
      <c r="BGW25" s="67"/>
      <c r="BGX25" s="67"/>
      <c r="BGY25" s="67"/>
      <c r="BGZ25" s="67"/>
      <c r="BHA25" s="67"/>
      <c r="BHB25" s="67"/>
      <c r="BHC25" s="67"/>
      <c r="BHD25" s="67"/>
      <c r="BHE25" s="67"/>
      <c r="BHF25" s="67"/>
      <c r="BHG25" s="67"/>
      <c r="BHH25" s="67"/>
      <c r="BHI25" s="67"/>
      <c r="BHJ25" s="67"/>
      <c r="BHK25" s="67"/>
      <c r="BHL25" s="67"/>
      <c r="BHM25" s="67"/>
      <c r="BHN25" s="67"/>
      <c r="BHO25" s="67"/>
      <c r="BHP25" s="67"/>
      <c r="BHQ25" s="67"/>
      <c r="BHR25" s="67"/>
      <c r="BHS25" s="67"/>
      <c r="BHT25" s="67"/>
      <c r="BHU25" s="67"/>
      <c r="BHV25" s="67"/>
      <c r="BHW25" s="67"/>
      <c r="BHX25" s="67"/>
      <c r="BHY25" s="67"/>
      <c r="BHZ25" s="67"/>
      <c r="BIA25" s="67"/>
      <c r="BIB25" s="67"/>
      <c r="BIC25" s="67"/>
      <c r="BID25" s="67"/>
      <c r="BIE25" s="67"/>
      <c r="BIF25" s="67"/>
      <c r="BIG25" s="67"/>
      <c r="BIH25" s="67"/>
      <c r="BII25" s="67"/>
      <c r="BIJ25" s="67"/>
      <c r="BIK25" s="67"/>
      <c r="BIL25" s="67"/>
      <c r="BIM25" s="67"/>
      <c r="BIN25" s="67"/>
      <c r="BIO25" s="67"/>
      <c r="BIP25" s="67"/>
      <c r="BIQ25" s="67"/>
      <c r="BIR25" s="67"/>
      <c r="BIS25" s="67"/>
      <c r="BIT25" s="67"/>
      <c r="BIU25" s="67"/>
      <c r="BIV25" s="67"/>
      <c r="BIW25" s="67"/>
      <c r="BIX25" s="67"/>
      <c r="BIY25" s="67"/>
      <c r="BIZ25" s="67"/>
      <c r="BJA25" s="67"/>
      <c r="BJB25" s="67"/>
      <c r="BJC25" s="67"/>
      <c r="BJD25" s="67"/>
      <c r="BJE25" s="67"/>
      <c r="BJF25" s="67"/>
      <c r="BJG25" s="67"/>
      <c r="BJH25" s="67"/>
      <c r="BJI25" s="67"/>
      <c r="BJJ25" s="67"/>
      <c r="BJK25" s="67"/>
      <c r="BJL25" s="67"/>
      <c r="BJM25" s="67"/>
      <c r="BJN25" s="67"/>
      <c r="BJO25" s="67"/>
      <c r="BJP25" s="67"/>
      <c r="BJQ25" s="67"/>
      <c r="BJR25" s="67"/>
      <c r="BJS25" s="67"/>
      <c r="BJT25" s="67"/>
      <c r="BJU25" s="67"/>
      <c r="BJV25" s="67"/>
      <c r="BJW25" s="67"/>
      <c r="BJX25" s="67"/>
      <c r="BJY25" s="67"/>
      <c r="BJZ25" s="67"/>
      <c r="BKA25" s="67"/>
      <c r="BKB25" s="67"/>
      <c r="BKC25" s="67"/>
      <c r="BKD25" s="67"/>
      <c r="BKE25" s="67"/>
      <c r="BKF25" s="67"/>
      <c r="BKG25" s="67"/>
      <c r="BKH25" s="67"/>
      <c r="BKI25" s="67"/>
      <c r="BKJ25" s="67"/>
      <c r="BKK25" s="67"/>
      <c r="BKL25" s="67"/>
      <c r="BKM25" s="67"/>
      <c r="BKN25" s="67"/>
      <c r="BKO25" s="67"/>
      <c r="BKP25" s="67"/>
      <c r="BKQ25" s="67"/>
      <c r="BKR25" s="67"/>
      <c r="BKS25" s="67"/>
      <c r="BKT25" s="67"/>
      <c r="BKU25" s="67"/>
      <c r="BKV25" s="67"/>
      <c r="BKW25" s="67"/>
      <c r="BKX25" s="67"/>
      <c r="BKY25" s="67"/>
      <c r="BKZ25" s="67"/>
      <c r="BLA25" s="67"/>
      <c r="BLB25" s="67"/>
      <c r="BLC25" s="67"/>
      <c r="BLD25" s="67"/>
      <c r="BLE25" s="67"/>
      <c r="BLF25" s="67"/>
      <c r="BLG25" s="67"/>
      <c r="BLH25" s="67"/>
      <c r="BLI25" s="67"/>
      <c r="BLJ25" s="67"/>
      <c r="BLK25" s="67"/>
      <c r="BLL25" s="67"/>
      <c r="BLM25" s="67"/>
      <c r="BLN25" s="67"/>
      <c r="BLO25" s="67"/>
      <c r="BLP25" s="67"/>
      <c r="BLQ25" s="67"/>
      <c r="BLR25" s="67"/>
      <c r="BLS25" s="67"/>
      <c r="BLT25" s="67"/>
      <c r="BLU25" s="67"/>
      <c r="BLV25" s="67"/>
      <c r="BLW25" s="67"/>
      <c r="BLX25" s="67"/>
      <c r="BLY25" s="67"/>
      <c r="BLZ25" s="67"/>
      <c r="BMA25" s="67"/>
      <c r="BMB25" s="67"/>
      <c r="BMC25" s="67"/>
      <c r="BMD25" s="67"/>
      <c r="BME25" s="67"/>
      <c r="BMF25" s="67"/>
      <c r="BMG25" s="67"/>
      <c r="BMH25" s="67"/>
      <c r="BMI25" s="67"/>
      <c r="BMJ25" s="67"/>
      <c r="BMK25" s="67"/>
      <c r="BML25" s="67"/>
      <c r="BMM25" s="67"/>
      <c r="BMN25" s="67"/>
      <c r="BMO25" s="67"/>
      <c r="BMP25" s="67"/>
      <c r="BMQ25" s="67"/>
      <c r="BMR25" s="67"/>
      <c r="BMS25" s="67"/>
      <c r="BMT25" s="67"/>
      <c r="BMU25" s="67"/>
      <c r="BMV25" s="67"/>
      <c r="BMW25" s="67"/>
      <c r="BMX25" s="67"/>
      <c r="BMY25" s="67"/>
      <c r="BMZ25" s="67"/>
      <c r="BNA25" s="67"/>
      <c r="BNB25" s="67"/>
      <c r="BNC25" s="67"/>
      <c r="BND25" s="67"/>
      <c r="BNE25" s="67"/>
      <c r="BNF25" s="67"/>
      <c r="BNG25" s="67"/>
      <c r="BNH25" s="67"/>
      <c r="BNI25" s="67"/>
      <c r="BNJ25" s="67"/>
      <c r="BNK25" s="67"/>
      <c r="BNL25" s="67"/>
      <c r="BNM25" s="67"/>
      <c r="BNN25" s="67"/>
      <c r="BNO25" s="67"/>
      <c r="BNP25" s="67"/>
      <c r="BNQ25" s="67"/>
      <c r="BNR25" s="67"/>
      <c r="BNS25" s="67"/>
      <c r="BNT25" s="67"/>
      <c r="BNU25" s="67"/>
      <c r="BNV25" s="67"/>
      <c r="BNW25" s="67"/>
      <c r="BNX25" s="67"/>
      <c r="BNY25" s="67"/>
      <c r="BNZ25" s="67"/>
      <c r="BOA25" s="67"/>
      <c r="BOB25" s="67"/>
      <c r="BOC25" s="67"/>
      <c r="BOD25" s="67"/>
      <c r="BOE25" s="67"/>
      <c r="BOF25" s="67"/>
      <c r="BOG25" s="67"/>
      <c r="BOH25" s="67"/>
      <c r="BOI25" s="67"/>
      <c r="BOJ25" s="67"/>
      <c r="BOK25" s="67"/>
      <c r="BOL25" s="67"/>
      <c r="BOM25" s="67"/>
      <c r="BON25" s="67"/>
      <c r="BOO25" s="67"/>
      <c r="BOP25" s="67"/>
      <c r="BOQ25" s="67"/>
      <c r="BOR25" s="67"/>
      <c r="BOS25" s="67"/>
      <c r="BOT25" s="67"/>
      <c r="BOU25" s="67"/>
      <c r="BOV25" s="67"/>
      <c r="BOW25" s="67"/>
      <c r="BOX25" s="67"/>
      <c r="BOY25" s="67"/>
      <c r="BOZ25" s="67"/>
      <c r="BPA25" s="67"/>
      <c r="BPB25" s="67"/>
      <c r="BPC25" s="67"/>
      <c r="BPD25" s="67"/>
      <c r="BPE25" s="67"/>
      <c r="BPF25" s="67"/>
      <c r="BPG25" s="67"/>
      <c r="BPH25" s="67"/>
      <c r="BPI25" s="67"/>
      <c r="BPJ25" s="67"/>
      <c r="BPK25" s="67"/>
      <c r="BPL25" s="67"/>
      <c r="BPM25" s="67"/>
      <c r="BPN25" s="67"/>
      <c r="BPO25" s="67"/>
      <c r="BPP25" s="67"/>
      <c r="BPQ25" s="67"/>
      <c r="BPR25" s="67"/>
      <c r="BPS25" s="67"/>
      <c r="BPT25" s="67"/>
      <c r="BPU25" s="67"/>
      <c r="BPV25" s="67"/>
      <c r="BPW25" s="67"/>
      <c r="BPX25" s="67"/>
      <c r="BPY25" s="67"/>
      <c r="BPZ25" s="67"/>
      <c r="BQA25" s="67"/>
      <c r="BQB25" s="67"/>
      <c r="BQC25" s="67"/>
      <c r="BQD25" s="67"/>
      <c r="BQE25" s="67"/>
      <c r="BQF25" s="67"/>
      <c r="BQG25" s="67"/>
      <c r="BQH25" s="67"/>
      <c r="BQI25" s="67"/>
      <c r="BQJ25" s="67"/>
      <c r="BQK25" s="67"/>
      <c r="BQL25" s="67"/>
      <c r="BQM25" s="67"/>
      <c r="BQN25" s="67"/>
      <c r="BQO25" s="67"/>
      <c r="BQP25" s="67"/>
      <c r="BQQ25" s="67"/>
      <c r="BQR25" s="67"/>
      <c r="BQS25" s="67"/>
      <c r="BQT25" s="67"/>
      <c r="BQU25" s="67"/>
      <c r="BQV25" s="67"/>
      <c r="BQW25" s="67"/>
      <c r="BQX25" s="67"/>
      <c r="BQY25" s="67"/>
      <c r="BQZ25" s="67"/>
      <c r="BRA25" s="67"/>
      <c r="BRB25" s="67"/>
      <c r="BRC25" s="67"/>
      <c r="BRD25" s="67"/>
      <c r="BRE25" s="67"/>
      <c r="BRF25" s="67"/>
      <c r="BRG25" s="67"/>
      <c r="BRH25" s="67"/>
      <c r="BRI25" s="67"/>
      <c r="BRJ25" s="67"/>
      <c r="BRK25" s="67"/>
      <c r="BRL25" s="67"/>
      <c r="BRM25" s="67"/>
      <c r="BRN25" s="67"/>
      <c r="BRO25" s="67"/>
      <c r="BRP25" s="67"/>
      <c r="BRQ25" s="67"/>
      <c r="BRR25" s="67"/>
      <c r="BRS25" s="67"/>
      <c r="BRT25" s="67"/>
      <c r="BRU25" s="67"/>
      <c r="BRV25" s="67"/>
      <c r="BRW25" s="67"/>
      <c r="BRX25" s="67"/>
      <c r="BRY25" s="67"/>
      <c r="BRZ25" s="67"/>
      <c r="BSA25" s="67"/>
      <c r="BSB25" s="67"/>
      <c r="BSC25" s="67"/>
      <c r="BSD25" s="67"/>
      <c r="BSE25" s="67"/>
      <c r="BSF25" s="67"/>
      <c r="BSG25" s="67"/>
      <c r="BSH25" s="67"/>
      <c r="BSI25" s="67"/>
      <c r="BSJ25" s="67"/>
      <c r="BSK25" s="67"/>
      <c r="BSL25" s="67"/>
      <c r="BSM25" s="67"/>
      <c r="BSN25" s="67"/>
      <c r="BSO25" s="67"/>
      <c r="BSP25" s="67"/>
      <c r="BSQ25" s="67"/>
      <c r="BSR25" s="67"/>
      <c r="BSS25" s="67"/>
      <c r="BST25" s="67"/>
      <c r="BSU25" s="67"/>
      <c r="BSV25" s="67"/>
      <c r="BSW25" s="67"/>
      <c r="BSX25" s="67"/>
      <c r="BSY25" s="67"/>
      <c r="BSZ25" s="67"/>
      <c r="BTA25" s="67"/>
      <c r="BTB25" s="67"/>
      <c r="BTC25" s="67"/>
      <c r="BTD25" s="67"/>
      <c r="BTE25" s="67"/>
      <c r="BTF25" s="67"/>
      <c r="BTG25" s="67"/>
      <c r="BTH25" s="67"/>
      <c r="BTI25" s="67"/>
      <c r="BTJ25" s="67"/>
      <c r="BTK25" s="67"/>
      <c r="BTL25" s="67"/>
      <c r="BTM25" s="67"/>
      <c r="BTN25" s="67"/>
      <c r="BTO25" s="67"/>
      <c r="BTP25" s="67"/>
      <c r="BTQ25" s="67"/>
      <c r="BTR25" s="67"/>
      <c r="BTS25" s="67"/>
      <c r="BTT25" s="67"/>
      <c r="BTU25" s="67"/>
      <c r="BTV25" s="67"/>
      <c r="BTW25" s="67"/>
      <c r="BTX25" s="67"/>
      <c r="BTY25" s="67"/>
      <c r="BTZ25" s="67"/>
      <c r="BUA25" s="67"/>
      <c r="BUB25" s="67"/>
      <c r="BUC25" s="67"/>
      <c r="BUD25" s="67"/>
      <c r="BUE25" s="67"/>
      <c r="BUF25" s="67"/>
      <c r="BUG25" s="67"/>
      <c r="BUH25" s="67"/>
      <c r="BUI25" s="67"/>
      <c r="BUJ25" s="67"/>
      <c r="BUK25" s="67"/>
      <c r="BUL25" s="67"/>
      <c r="BUM25" s="67"/>
      <c r="BUN25" s="67"/>
      <c r="BUO25" s="67"/>
      <c r="BUP25" s="67"/>
      <c r="BUQ25" s="67"/>
      <c r="BUR25" s="67"/>
      <c r="BUS25" s="67"/>
      <c r="BUT25" s="67"/>
      <c r="BUU25" s="67"/>
      <c r="BUV25" s="67"/>
      <c r="BUW25" s="67"/>
      <c r="BUX25" s="67"/>
      <c r="BUY25" s="67"/>
      <c r="BUZ25" s="67"/>
      <c r="BVA25" s="67"/>
      <c r="BVB25" s="67"/>
      <c r="BVC25" s="67"/>
      <c r="BVD25" s="67"/>
      <c r="BVE25" s="67"/>
      <c r="BVF25" s="67"/>
      <c r="BVG25" s="67"/>
      <c r="BVH25" s="67"/>
      <c r="BVI25" s="67"/>
      <c r="BVJ25" s="67"/>
      <c r="BVK25" s="67"/>
      <c r="BVL25" s="67"/>
      <c r="BVM25" s="67"/>
      <c r="BVN25" s="67"/>
      <c r="BVO25" s="67"/>
      <c r="BVP25" s="67"/>
      <c r="BVQ25" s="67"/>
      <c r="BVR25" s="67"/>
      <c r="BVS25" s="67"/>
      <c r="BVT25" s="67"/>
      <c r="BVU25" s="67"/>
      <c r="BVV25" s="67"/>
      <c r="BVW25" s="67"/>
      <c r="BVX25" s="67"/>
      <c r="BVY25" s="67"/>
      <c r="BVZ25" s="67"/>
      <c r="BWA25" s="67"/>
      <c r="BWB25" s="67"/>
      <c r="BWC25" s="67"/>
      <c r="BWD25" s="67"/>
      <c r="BWE25" s="67"/>
      <c r="BWF25" s="67"/>
      <c r="BWG25" s="67"/>
      <c r="BWH25" s="67"/>
      <c r="BWI25" s="67"/>
      <c r="BWJ25" s="67"/>
      <c r="BWK25" s="67"/>
      <c r="BWL25" s="67"/>
      <c r="BWM25" s="67"/>
      <c r="BWN25" s="67"/>
      <c r="BWO25" s="67"/>
    </row>
    <row r="26" spans="1:1965" s="68" customFormat="1" ht="31.5" x14ac:dyDescent="0.25">
      <c r="A26" s="77">
        <v>55</v>
      </c>
      <c r="B26" s="86" t="s">
        <v>448</v>
      </c>
      <c r="C26" s="87" t="s">
        <v>450</v>
      </c>
      <c r="D26" s="79" t="s">
        <v>422</v>
      </c>
      <c r="E26" s="80">
        <v>13160</v>
      </c>
      <c r="F26" s="80">
        <v>86413</v>
      </c>
      <c r="G26" s="80">
        <v>0</v>
      </c>
      <c r="H26" s="80">
        <v>0</v>
      </c>
      <c r="I26" s="80">
        <v>0</v>
      </c>
      <c r="J26" s="80">
        <v>0</v>
      </c>
      <c r="K26" s="80">
        <v>0</v>
      </c>
      <c r="L26" s="80">
        <v>0</v>
      </c>
      <c r="M26" s="80">
        <v>0</v>
      </c>
      <c r="N26" s="81">
        <v>0</v>
      </c>
      <c r="O26" s="82">
        <f t="shared" si="1"/>
        <v>99573</v>
      </c>
      <c r="P26" s="84"/>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c r="IU26" s="67"/>
      <c r="IV26" s="67"/>
      <c r="IW26" s="67"/>
      <c r="IX26" s="67"/>
      <c r="IY26" s="67"/>
      <c r="IZ26" s="67"/>
      <c r="JA26" s="67"/>
      <c r="JB26" s="67"/>
      <c r="JC26" s="67"/>
      <c r="JD26" s="67"/>
      <c r="JE26" s="67"/>
      <c r="JF26" s="67"/>
      <c r="JG26" s="67"/>
      <c r="JH26" s="67"/>
      <c r="JI26" s="67"/>
      <c r="JJ26" s="67"/>
      <c r="JK26" s="67"/>
      <c r="JL26" s="67"/>
      <c r="JM26" s="67"/>
      <c r="JN26" s="67"/>
      <c r="JO26" s="67"/>
      <c r="JP26" s="67"/>
      <c r="JQ26" s="67"/>
      <c r="JR26" s="67"/>
      <c r="JS26" s="67"/>
      <c r="JT26" s="67"/>
      <c r="JU26" s="67"/>
      <c r="JV26" s="67"/>
      <c r="JW26" s="67"/>
      <c r="JX26" s="67"/>
      <c r="JY26" s="67"/>
      <c r="JZ26" s="67"/>
      <c r="KA26" s="67"/>
      <c r="KB26" s="67"/>
      <c r="KC26" s="67"/>
      <c r="KD26" s="67"/>
      <c r="KE26" s="67"/>
      <c r="KF26" s="67"/>
      <c r="KG26" s="67"/>
      <c r="KH26" s="67"/>
      <c r="KI26" s="67"/>
      <c r="KJ26" s="67"/>
      <c r="KK26" s="67"/>
      <c r="KL26" s="67"/>
      <c r="KM26" s="67"/>
      <c r="KN26" s="67"/>
      <c r="KO26" s="67"/>
      <c r="KP26" s="67"/>
      <c r="KQ26" s="67"/>
      <c r="KR26" s="67"/>
      <c r="KS26" s="67"/>
      <c r="KT26" s="67"/>
      <c r="KU26" s="67"/>
      <c r="KV26" s="67"/>
      <c r="KW26" s="67"/>
      <c r="KX26" s="67"/>
      <c r="KY26" s="67"/>
      <c r="KZ26" s="67"/>
      <c r="LA26" s="67"/>
      <c r="LB26" s="67"/>
      <c r="LC26" s="67"/>
      <c r="LD26" s="67"/>
      <c r="LE26" s="67"/>
      <c r="LF26" s="67"/>
      <c r="LG26" s="67"/>
      <c r="LH26" s="67"/>
      <c r="LI26" s="67"/>
      <c r="LJ26" s="67"/>
      <c r="LK26" s="67"/>
      <c r="LL26" s="67"/>
      <c r="LM26" s="67"/>
      <c r="LN26" s="67"/>
      <c r="LO26" s="67"/>
      <c r="LP26" s="67"/>
      <c r="LQ26" s="67"/>
      <c r="LR26" s="67"/>
      <c r="LS26" s="67"/>
      <c r="LT26" s="67"/>
      <c r="LU26" s="67"/>
      <c r="LV26" s="67"/>
      <c r="LW26" s="67"/>
      <c r="LX26" s="67"/>
      <c r="LY26" s="67"/>
      <c r="LZ26" s="67"/>
      <c r="MA26" s="67"/>
      <c r="MB26" s="67"/>
      <c r="MC26" s="67"/>
      <c r="MD26" s="67"/>
      <c r="ME26" s="67"/>
      <c r="MF26" s="67"/>
      <c r="MG26" s="67"/>
      <c r="MH26" s="67"/>
      <c r="MI26" s="67"/>
      <c r="MJ26" s="67"/>
      <c r="MK26" s="67"/>
      <c r="ML26" s="67"/>
      <c r="MM26" s="67"/>
      <c r="MN26" s="67"/>
      <c r="MO26" s="67"/>
      <c r="MP26" s="67"/>
      <c r="MQ26" s="67"/>
      <c r="MR26" s="67"/>
      <c r="MS26" s="67"/>
      <c r="MT26" s="67"/>
      <c r="MU26" s="67"/>
      <c r="MV26" s="67"/>
      <c r="MW26" s="67"/>
      <c r="MX26" s="67"/>
      <c r="MY26" s="67"/>
      <c r="MZ26" s="67"/>
      <c r="NA26" s="67"/>
      <c r="NB26" s="67"/>
      <c r="NC26" s="67"/>
      <c r="ND26" s="67"/>
      <c r="NE26" s="67"/>
      <c r="NF26" s="67"/>
      <c r="NG26" s="67"/>
      <c r="NH26" s="67"/>
      <c r="NI26" s="67"/>
      <c r="NJ26" s="67"/>
      <c r="NK26" s="67"/>
      <c r="NL26" s="67"/>
      <c r="NM26" s="67"/>
      <c r="NN26" s="67"/>
      <c r="NO26" s="67"/>
      <c r="NP26" s="67"/>
      <c r="NQ26" s="67"/>
      <c r="NR26" s="67"/>
      <c r="NS26" s="67"/>
      <c r="NT26" s="67"/>
      <c r="NU26" s="67"/>
      <c r="NV26" s="67"/>
      <c r="NW26" s="67"/>
      <c r="NX26" s="67"/>
      <c r="NY26" s="67"/>
      <c r="NZ26" s="67"/>
      <c r="OA26" s="67"/>
      <c r="OB26" s="67"/>
      <c r="OC26" s="67"/>
      <c r="OD26" s="67"/>
      <c r="OE26" s="67"/>
      <c r="OF26" s="67"/>
      <c r="OG26" s="67"/>
      <c r="OH26" s="67"/>
      <c r="OI26" s="67"/>
      <c r="OJ26" s="67"/>
      <c r="OK26" s="67"/>
      <c r="OL26" s="67"/>
      <c r="OM26" s="67"/>
      <c r="ON26" s="67"/>
      <c r="OO26" s="67"/>
      <c r="OP26" s="67"/>
      <c r="OQ26" s="67"/>
      <c r="OR26" s="67"/>
      <c r="OS26" s="67"/>
      <c r="OT26" s="67"/>
      <c r="OU26" s="67"/>
      <c r="OV26" s="67"/>
      <c r="OW26" s="67"/>
      <c r="OX26" s="67"/>
      <c r="OY26" s="67"/>
      <c r="OZ26" s="67"/>
      <c r="PA26" s="67"/>
      <c r="PB26" s="67"/>
      <c r="PC26" s="67"/>
      <c r="PD26" s="67"/>
      <c r="PE26" s="67"/>
      <c r="PF26" s="67"/>
      <c r="PG26" s="67"/>
      <c r="PH26" s="67"/>
      <c r="PI26" s="67"/>
      <c r="PJ26" s="67"/>
      <c r="PK26" s="67"/>
      <c r="PL26" s="67"/>
      <c r="PM26" s="67"/>
      <c r="PN26" s="67"/>
      <c r="PO26" s="67"/>
      <c r="PP26" s="67"/>
      <c r="PQ26" s="67"/>
      <c r="PR26" s="67"/>
      <c r="PS26" s="67"/>
      <c r="PT26" s="67"/>
      <c r="PU26" s="67"/>
      <c r="PV26" s="67"/>
      <c r="PW26" s="67"/>
      <c r="PX26" s="67"/>
      <c r="PY26" s="67"/>
      <c r="PZ26" s="67"/>
      <c r="QA26" s="67"/>
      <c r="QB26" s="67"/>
      <c r="QC26" s="67"/>
      <c r="QD26" s="67"/>
      <c r="QE26" s="67"/>
      <c r="QF26" s="67"/>
      <c r="QG26" s="67"/>
      <c r="QH26" s="67"/>
      <c r="QI26" s="67"/>
      <c r="QJ26" s="67"/>
      <c r="QK26" s="67"/>
      <c r="QL26" s="67"/>
      <c r="QM26" s="67"/>
      <c r="QN26" s="67"/>
      <c r="QO26" s="67"/>
      <c r="QP26" s="67"/>
      <c r="QQ26" s="67"/>
      <c r="QR26" s="67"/>
      <c r="QS26" s="67"/>
      <c r="QT26" s="67"/>
      <c r="QU26" s="67"/>
      <c r="QV26" s="67"/>
      <c r="QW26" s="67"/>
      <c r="QX26" s="67"/>
      <c r="QY26" s="67"/>
      <c r="QZ26" s="67"/>
      <c r="RA26" s="67"/>
      <c r="RB26" s="67"/>
      <c r="RC26" s="67"/>
      <c r="RD26" s="67"/>
      <c r="RE26" s="67"/>
      <c r="RF26" s="67"/>
      <c r="RG26" s="67"/>
      <c r="RH26" s="67"/>
      <c r="RI26" s="67"/>
      <c r="RJ26" s="67"/>
      <c r="RK26" s="67"/>
      <c r="RL26" s="67"/>
      <c r="RM26" s="67"/>
      <c r="RN26" s="67"/>
      <c r="RO26" s="67"/>
      <c r="RP26" s="67"/>
      <c r="RQ26" s="67"/>
      <c r="RR26" s="67"/>
      <c r="RS26" s="67"/>
      <c r="RT26" s="67"/>
      <c r="RU26" s="67"/>
      <c r="RV26" s="67"/>
      <c r="RW26" s="67"/>
      <c r="RX26" s="67"/>
      <c r="RY26" s="67"/>
      <c r="RZ26" s="67"/>
      <c r="SA26" s="67"/>
      <c r="SB26" s="67"/>
      <c r="SC26" s="67"/>
      <c r="SD26" s="67"/>
      <c r="SE26" s="67"/>
      <c r="SF26" s="67"/>
      <c r="SG26" s="67"/>
      <c r="SH26" s="67"/>
      <c r="SI26" s="67"/>
      <c r="SJ26" s="67"/>
      <c r="SK26" s="67"/>
      <c r="SL26" s="67"/>
      <c r="SM26" s="67"/>
      <c r="SN26" s="67"/>
      <c r="SO26" s="67"/>
      <c r="SP26" s="67"/>
      <c r="SQ26" s="67"/>
      <c r="SR26" s="67"/>
      <c r="SS26" s="67"/>
      <c r="ST26" s="67"/>
      <c r="SU26" s="67"/>
      <c r="SV26" s="67"/>
      <c r="SW26" s="67"/>
      <c r="SX26" s="67"/>
      <c r="SY26" s="67"/>
      <c r="SZ26" s="67"/>
      <c r="TA26" s="67"/>
      <c r="TB26" s="67"/>
      <c r="TC26" s="67"/>
      <c r="TD26" s="67"/>
      <c r="TE26" s="67"/>
      <c r="TF26" s="67"/>
      <c r="TG26" s="67"/>
      <c r="TH26" s="67"/>
      <c r="TI26" s="67"/>
      <c r="TJ26" s="67"/>
      <c r="TK26" s="67"/>
      <c r="TL26" s="67"/>
      <c r="TM26" s="67"/>
      <c r="TN26" s="67"/>
      <c r="TO26" s="67"/>
      <c r="TP26" s="67"/>
      <c r="TQ26" s="67"/>
      <c r="TR26" s="67"/>
      <c r="TS26" s="67"/>
      <c r="TT26" s="67"/>
      <c r="TU26" s="67"/>
      <c r="TV26" s="67"/>
      <c r="TW26" s="67"/>
      <c r="TX26" s="67"/>
      <c r="TY26" s="67"/>
      <c r="TZ26" s="67"/>
      <c r="UA26" s="67"/>
      <c r="UB26" s="67"/>
      <c r="UC26" s="67"/>
      <c r="UD26" s="67"/>
      <c r="UE26" s="67"/>
      <c r="UF26" s="67"/>
      <c r="UG26" s="67"/>
      <c r="UH26" s="67"/>
      <c r="UI26" s="67"/>
      <c r="UJ26" s="67"/>
      <c r="UK26" s="67"/>
      <c r="UL26" s="67"/>
      <c r="UM26" s="67"/>
      <c r="UN26" s="67"/>
      <c r="UO26" s="67"/>
      <c r="UP26" s="67"/>
      <c r="UQ26" s="67"/>
      <c r="UR26" s="67"/>
      <c r="US26" s="67"/>
      <c r="UT26" s="67"/>
      <c r="UU26" s="67"/>
      <c r="UV26" s="67"/>
      <c r="UW26" s="67"/>
      <c r="UX26" s="67"/>
      <c r="UY26" s="67"/>
      <c r="UZ26" s="67"/>
      <c r="VA26" s="67"/>
      <c r="VB26" s="67"/>
      <c r="VC26" s="67"/>
      <c r="VD26" s="67"/>
      <c r="VE26" s="67"/>
      <c r="VF26" s="67"/>
      <c r="VG26" s="67"/>
      <c r="VH26" s="67"/>
      <c r="VI26" s="67"/>
      <c r="VJ26" s="67"/>
      <c r="VK26" s="67"/>
      <c r="VL26" s="67"/>
      <c r="VM26" s="67"/>
      <c r="VN26" s="67"/>
      <c r="VO26" s="67"/>
      <c r="VP26" s="67"/>
      <c r="VQ26" s="67"/>
      <c r="VR26" s="67"/>
      <c r="VS26" s="67"/>
      <c r="VT26" s="67"/>
      <c r="VU26" s="67"/>
      <c r="VV26" s="67"/>
      <c r="VW26" s="67"/>
      <c r="VX26" s="67"/>
      <c r="VY26" s="67"/>
      <c r="VZ26" s="67"/>
      <c r="WA26" s="67"/>
      <c r="WB26" s="67"/>
      <c r="WC26" s="67"/>
      <c r="WD26" s="67"/>
      <c r="WE26" s="67"/>
      <c r="WF26" s="67"/>
      <c r="WG26" s="67"/>
      <c r="WH26" s="67"/>
      <c r="WI26" s="67"/>
      <c r="WJ26" s="67"/>
      <c r="WK26" s="67"/>
      <c r="WL26" s="67"/>
      <c r="WM26" s="67"/>
      <c r="WN26" s="67"/>
      <c r="WO26" s="67"/>
      <c r="WP26" s="67"/>
      <c r="WQ26" s="67"/>
      <c r="WR26" s="67"/>
      <c r="WS26" s="67"/>
      <c r="WT26" s="67"/>
      <c r="WU26" s="67"/>
      <c r="WV26" s="67"/>
      <c r="WW26" s="67"/>
      <c r="WX26" s="67"/>
      <c r="WY26" s="67"/>
      <c r="WZ26" s="67"/>
      <c r="XA26" s="67"/>
      <c r="XB26" s="67"/>
      <c r="XC26" s="67"/>
      <c r="XD26" s="67"/>
      <c r="XE26" s="67"/>
      <c r="XF26" s="67"/>
      <c r="XG26" s="67"/>
      <c r="XH26" s="67"/>
      <c r="XI26" s="67"/>
      <c r="XJ26" s="67"/>
      <c r="XK26" s="67"/>
      <c r="XL26" s="67"/>
      <c r="XM26" s="67"/>
      <c r="XN26" s="67"/>
      <c r="XO26" s="67"/>
      <c r="XP26" s="67"/>
      <c r="XQ26" s="67"/>
      <c r="XR26" s="67"/>
      <c r="XS26" s="67"/>
      <c r="XT26" s="67"/>
      <c r="XU26" s="67"/>
      <c r="XV26" s="67"/>
      <c r="XW26" s="67"/>
      <c r="XX26" s="67"/>
      <c r="XY26" s="67"/>
      <c r="XZ26" s="67"/>
      <c r="YA26" s="67"/>
      <c r="YB26" s="67"/>
      <c r="YC26" s="67"/>
      <c r="YD26" s="67"/>
      <c r="YE26" s="67"/>
      <c r="YF26" s="67"/>
      <c r="YG26" s="67"/>
      <c r="YH26" s="67"/>
      <c r="YI26" s="67"/>
      <c r="YJ26" s="67"/>
      <c r="YK26" s="67"/>
      <c r="YL26" s="67"/>
      <c r="YM26" s="67"/>
      <c r="YN26" s="67"/>
      <c r="YO26" s="67"/>
      <c r="YP26" s="67"/>
      <c r="YQ26" s="67"/>
      <c r="YR26" s="67"/>
      <c r="YS26" s="67"/>
      <c r="YT26" s="67"/>
      <c r="YU26" s="67"/>
      <c r="YV26" s="67"/>
      <c r="YW26" s="67"/>
      <c r="YX26" s="67"/>
      <c r="YY26" s="67"/>
      <c r="YZ26" s="67"/>
      <c r="ZA26" s="67"/>
      <c r="ZB26" s="67"/>
      <c r="ZC26" s="67"/>
      <c r="ZD26" s="67"/>
      <c r="ZE26" s="67"/>
      <c r="ZF26" s="67"/>
      <c r="ZG26" s="67"/>
      <c r="ZH26" s="67"/>
      <c r="ZI26" s="67"/>
      <c r="ZJ26" s="67"/>
      <c r="ZK26" s="67"/>
      <c r="ZL26" s="67"/>
      <c r="ZM26" s="67"/>
      <c r="ZN26" s="67"/>
      <c r="ZO26" s="67"/>
      <c r="ZP26" s="67"/>
      <c r="ZQ26" s="67"/>
      <c r="ZR26" s="67"/>
      <c r="ZS26" s="67"/>
      <c r="ZT26" s="67"/>
      <c r="ZU26" s="67"/>
      <c r="ZV26" s="67"/>
      <c r="ZW26" s="67"/>
      <c r="ZX26" s="67"/>
      <c r="ZY26" s="67"/>
      <c r="ZZ26" s="67"/>
      <c r="AAA26" s="67"/>
      <c r="AAB26" s="67"/>
      <c r="AAC26" s="67"/>
      <c r="AAD26" s="67"/>
      <c r="AAE26" s="67"/>
      <c r="AAF26" s="67"/>
      <c r="AAG26" s="67"/>
      <c r="AAH26" s="67"/>
      <c r="AAI26" s="67"/>
      <c r="AAJ26" s="67"/>
      <c r="AAK26" s="67"/>
      <c r="AAL26" s="67"/>
      <c r="AAM26" s="67"/>
      <c r="AAN26" s="67"/>
      <c r="AAO26" s="67"/>
      <c r="AAP26" s="67"/>
      <c r="AAQ26" s="67"/>
      <c r="AAR26" s="67"/>
      <c r="AAS26" s="67"/>
      <c r="AAT26" s="67"/>
      <c r="AAU26" s="67"/>
      <c r="AAV26" s="67"/>
      <c r="AAW26" s="67"/>
      <c r="AAX26" s="67"/>
      <c r="AAY26" s="67"/>
      <c r="AAZ26" s="67"/>
      <c r="ABA26" s="67"/>
      <c r="ABB26" s="67"/>
      <c r="ABC26" s="67"/>
      <c r="ABD26" s="67"/>
      <c r="ABE26" s="67"/>
      <c r="ABF26" s="67"/>
      <c r="ABG26" s="67"/>
      <c r="ABH26" s="67"/>
      <c r="ABI26" s="67"/>
      <c r="ABJ26" s="67"/>
      <c r="ABK26" s="67"/>
      <c r="ABL26" s="67"/>
      <c r="ABM26" s="67"/>
      <c r="ABN26" s="67"/>
      <c r="ABO26" s="67"/>
      <c r="ABP26" s="67"/>
      <c r="ABQ26" s="67"/>
      <c r="ABR26" s="67"/>
      <c r="ABS26" s="67"/>
      <c r="ABT26" s="67"/>
      <c r="ABU26" s="67"/>
      <c r="ABV26" s="67"/>
      <c r="ABW26" s="67"/>
      <c r="ABX26" s="67"/>
      <c r="ABY26" s="67"/>
      <c r="ABZ26" s="67"/>
      <c r="ACA26" s="67"/>
      <c r="ACB26" s="67"/>
      <c r="ACC26" s="67"/>
      <c r="ACD26" s="67"/>
      <c r="ACE26" s="67"/>
      <c r="ACF26" s="67"/>
      <c r="ACG26" s="67"/>
      <c r="ACH26" s="67"/>
      <c r="ACI26" s="67"/>
      <c r="ACJ26" s="67"/>
      <c r="ACK26" s="67"/>
      <c r="ACL26" s="67"/>
      <c r="ACM26" s="67"/>
      <c r="ACN26" s="67"/>
      <c r="ACO26" s="67"/>
      <c r="ACP26" s="67"/>
      <c r="ACQ26" s="67"/>
      <c r="ACR26" s="67"/>
      <c r="ACS26" s="67"/>
      <c r="ACT26" s="67"/>
      <c r="ACU26" s="67"/>
      <c r="ACV26" s="67"/>
      <c r="ACW26" s="67"/>
      <c r="ACX26" s="67"/>
      <c r="ACY26" s="67"/>
      <c r="ACZ26" s="67"/>
      <c r="ADA26" s="67"/>
      <c r="ADB26" s="67"/>
      <c r="ADC26" s="67"/>
      <c r="ADD26" s="67"/>
      <c r="ADE26" s="67"/>
      <c r="ADF26" s="67"/>
      <c r="ADG26" s="67"/>
      <c r="ADH26" s="67"/>
      <c r="ADI26" s="67"/>
      <c r="ADJ26" s="67"/>
      <c r="ADK26" s="67"/>
      <c r="ADL26" s="67"/>
      <c r="ADM26" s="67"/>
      <c r="ADN26" s="67"/>
      <c r="ADO26" s="67"/>
      <c r="ADP26" s="67"/>
      <c r="ADQ26" s="67"/>
      <c r="ADR26" s="67"/>
      <c r="ADS26" s="67"/>
      <c r="ADT26" s="67"/>
      <c r="ADU26" s="67"/>
      <c r="ADV26" s="67"/>
      <c r="ADW26" s="67"/>
      <c r="ADX26" s="67"/>
      <c r="ADY26" s="67"/>
      <c r="ADZ26" s="67"/>
      <c r="AEA26" s="67"/>
      <c r="AEB26" s="67"/>
      <c r="AEC26" s="67"/>
      <c r="AED26" s="67"/>
      <c r="AEE26" s="67"/>
      <c r="AEF26" s="67"/>
      <c r="AEG26" s="67"/>
      <c r="AEH26" s="67"/>
      <c r="AEI26" s="67"/>
      <c r="AEJ26" s="67"/>
      <c r="AEK26" s="67"/>
      <c r="AEL26" s="67"/>
      <c r="AEM26" s="67"/>
      <c r="AEN26" s="67"/>
      <c r="AEO26" s="67"/>
      <c r="AEP26" s="67"/>
      <c r="AEQ26" s="67"/>
      <c r="AER26" s="67"/>
      <c r="AES26" s="67"/>
      <c r="AET26" s="67"/>
      <c r="AEU26" s="67"/>
      <c r="AEV26" s="67"/>
      <c r="AEW26" s="67"/>
      <c r="AEX26" s="67"/>
      <c r="AEY26" s="67"/>
      <c r="AEZ26" s="67"/>
      <c r="AFA26" s="67"/>
      <c r="AFB26" s="67"/>
      <c r="AFC26" s="67"/>
      <c r="AFD26" s="67"/>
      <c r="AFE26" s="67"/>
      <c r="AFF26" s="67"/>
      <c r="AFG26" s="67"/>
      <c r="AFH26" s="67"/>
      <c r="AFI26" s="67"/>
      <c r="AFJ26" s="67"/>
      <c r="AFK26" s="67"/>
      <c r="AFL26" s="67"/>
      <c r="AFM26" s="67"/>
      <c r="AFN26" s="67"/>
      <c r="AFO26" s="67"/>
      <c r="AFP26" s="67"/>
      <c r="AFQ26" s="67"/>
      <c r="AFR26" s="67"/>
      <c r="AFS26" s="67"/>
      <c r="AFT26" s="67"/>
      <c r="AFU26" s="67"/>
      <c r="AFV26" s="67"/>
      <c r="AFW26" s="67"/>
      <c r="AFX26" s="67"/>
      <c r="AFY26" s="67"/>
      <c r="AFZ26" s="67"/>
      <c r="AGA26" s="67"/>
      <c r="AGB26" s="67"/>
      <c r="AGC26" s="67"/>
      <c r="AGD26" s="67"/>
      <c r="AGE26" s="67"/>
      <c r="AGF26" s="67"/>
      <c r="AGG26" s="67"/>
      <c r="AGH26" s="67"/>
      <c r="AGI26" s="67"/>
      <c r="AGJ26" s="67"/>
      <c r="AGK26" s="67"/>
      <c r="AGL26" s="67"/>
      <c r="AGM26" s="67"/>
      <c r="AGN26" s="67"/>
      <c r="AGO26" s="67"/>
      <c r="AGP26" s="67"/>
      <c r="AGQ26" s="67"/>
      <c r="AGR26" s="67"/>
      <c r="AGS26" s="67"/>
      <c r="AGT26" s="67"/>
      <c r="AGU26" s="67"/>
      <c r="AGV26" s="67"/>
      <c r="AGW26" s="67"/>
      <c r="AGX26" s="67"/>
      <c r="AGY26" s="67"/>
      <c r="AGZ26" s="67"/>
      <c r="AHA26" s="67"/>
      <c r="AHB26" s="67"/>
      <c r="AHC26" s="67"/>
      <c r="AHD26" s="67"/>
      <c r="AHE26" s="67"/>
      <c r="AHF26" s="67"/>
      <c r="AHG26" s="67"/>
      <c r="AHH26" s="67"/>
      <c r="AHI26" s="67"/>
      <c r="AHJ26" s="67"/>
      <c r="AHK26" s="67"/>
      <c r="AHL26" s="67"/>
      <c r="AHM26" s="67"/>
      <c r="AHN26" s="67"/>
      <c r="AHO26" s="67"/>
      <c r="AHP26" s="67"/>
      <c r="AHQ26" s="67"/>
      <c r="AHR26" s="67"/>
      <c r="AHS26" s="67"/>
      <c r="AHT26" s="67"/>
      <c r="AHU26" s="67"/>
      <c r="AHV26" s="67"/>
      <c r="AHW26" s="67"/>
      <c r="AHX26" s="67"/>
      <c r="AHY26" s="67"/>
      <c r="AHZ26" s="67"/>
      <c r="AIA26" s="67"/>
      <c r="AIB26" s="67"/>
      <c r="AIC26" s="67"/>
      <c r="AID26" s="67"/>
      <c r="AIE26" s="67"/>
      <c r="AIF26" s="67"/>
      <c r="AIG26" s="67"/>
      <c r="AIH26" s="67"/>
      <c r="AII26" s="67"/>
      <c r="AIJ26" s="67"/>
      <c r="AIK26" s="67"/>
      <c r="AIL26" s="67"/>
      <c r="AIM26" s="67"/>
      <c r="AIN26" s="67"/>
      <c r="AIO26" s="67"/>
      <c r="AIP26" s="67"/>
      <c r="AIQ26" s="67"/>
      <c r="AIR26" s="67"/>
      <c r="AIS26" s="67"/>
      <c r="AIT26" s="67"/>
      <c r="AIU26" s="67"/>
      <c r="AIV26" s="67"/>
      <c r="AIW26" s="67"/>
      <c r="AIX26" s="67"/>
      <c r="AIY26" s="67"/>
      <c r="AIZ26" s="67"/>
      <c r="AJA26" s="67"/>
      <c r="AJB26" s="67"/>
      <c r="AJC26" s="67"/>
      <c r="AJD26" s="67"/>
      <c r="AJE26" s="67"/>
      <c r="AJF26" s="67"/>
      <c r="AJG26" s="67"/>
      <c r="AJH26" s="67"/>
      <c r="AJI26" s="67"/>
      <c r="AJJ26" s="67"/>
      <c r="AJK26" s="67"/>
      <c r="AJL26" s="67"/>
      <c r="AJM26" s="67"/>
      <c r="AJN26" s="67"/>
      <c r="AJO26" s="67"/>
      <c r="AJP26" s="67"/>
      <c r="AJQ26" s="67"/>
      <c r="AJR26" s="67"/>
      <c r="AJS26" s="67"/>
      <c r="AJT26" s="67"/>
      <c r="AJU26" s="67"/>
      <c r="AJV26" s="67"/>
      <c r="AJW26" s="67"/>
      <c r="AJX26" s="67"/>
      <c r="AJY26" s="67"/>
      <c r="AJZ26" s="67"/>
      <c r="AKA26" s="67"/>
      <c r="AKB26" s="67"/>
      <c r="AKC26" s="67"/>
      <c r="AKD26" s="67"/>
      <c r="AKE26" s="67"/>
      <c r="AKF26" s="67"/>
      <c r="AKG26" s="67"/>
      <c r="AKH26" s="67"/>
      <c r="AKI26" s="67"/>
      <c r="AKJ26" s="67"/>
      <c r="AKK26" s="67"/>
      <c r="AKL26" s="67"/>
      <c r="AKM26" s="67"/>
      <c r="AKN26" s="67"/>
      <c r="AKO26" s="67"/>
      <c r="AKP26" s="67"/>
      <c r="AKQ26" s="67"/>
      <c r="AKR26" s="67"/>
      <c r="AKS26" s="67"/>
      <c r="AKT26" s="67"/>
      <c r="AKU26" s="67"/>
      <c r="AKV26" s="67"/>
      <c r="AKW26" s="67"/>
      <c r="AKX26" s="67"/>
      <c r="AKY26" s="67"/>
      <c r="AKZ26" s="67"/>
      <c r="ALA26" s="67"/>
      <c r="ALB26" s="67"/>
      <c r="ALC26" s="67"/>
      <c r="ALD26" s="67"/>
      <c r="ALE26" s="67"/>
      <c r="ALF26" s="67"/>
      <c r="ALG26" s="67"/>
      <c r="ALH26" s="67"/>
      <c r="ALI26" s="67"/>
      <c r="ALJ26" s="67"/>
      <c r="ALK26" s="67"/>
      <c r="ALL26" s="67"/>
      <c r="ALM26" s="67"/>
      <c r="ALN26" s="67"/>
      <c r="ALO26" s="67"/>
      <c r="ALP26" s="67"/>
      <c r="ALQ26" s="67"/>
      <c r="ALR26" s="67"/>
      <c r="ALS26" s="67"/>
      <c r="ALT26" s="67"/>
      <c r="ALU26" s="67"/>
      <c r="ALV26" s="67"/>
      <c r="ALW26" s="67"/>
      <c r="ALX26" s="67"/>
      <c r="ALY26" s="67"/>
      <c r="ALZ26" s="67"/>
      <c r="AMA26" s="67"/>
      <c r="AMB26" s="67"/>
      <c r="AMC26" s="67"/>
      <c r="AMD26" s="67"/>
      <c r="AME26" s="67"/>
      <c r="AMF26" s="67"/>
      <c r="AMG26" s="67"/>
      <c r="AMH26" s="67"/>
      <c r="AMI26" s="67"/>
      <c r="AMJ26" s="67"/>
      <c r="AMK26" s="67"/>
      <c r="AML26" s="67"/>
      <c r="AMM26" s="67"/>
      <c r="AMN26" s="67"/>
      <c r="AMO26" s="67"/>
      <c r="AMP26" s="67"/>
      <c r="AMQ26" s="67"/>
      <c r="AMR26" s="67"/>
      <c r="AMS26" s="67"/>
      <c r="AMT26" s="67"/>
      <c r="AMU26" s="67"/>
      <c r="AMV26" s="67"/>
      <c r="AMW26" s="67"/>
      <c r="AMX26" s="67"/>
      <c r="AMY26" s="67"/>
      <c r="AMZ26" s="67"/>
      <c r="ANA26" s="67"/>
      <c r="ANB26" s="67"/>
      <c r="ANC26" s="67"/>
      <c r="AND26" s="67"/>
      <c r="ANE26" s="67"/>
      <c r="ANF26" s="67"/>
      <c r="ANG26" s="67"/>
      <c r="ANH26" s="67"/>
      <c r="ANI26" s="67"/>
      <c r="ANJ26" s="67"/>
      <c r="ANK26" s="67"/>
      <c r="ANL26" s="67"/>
      <c r="ANM26" s="67"/>
      <c r="ANN26" s="67"/>
      <c r="ANO26" s="67"/>
      <c r="ANP26" s="67"/>
      <c r="ANQ26" s="67"/>
      <c r="ANR26" s="67"/>
      <c r="ANS26" s="67"/>
      <c r="ANT26" s="67"/>
      <c r="ANU26" s="67"/>
      <c r="ANV26" s="67"/>
      <c r="ANW26" s="67"/>
      <c r="ANX26" s="67"/>
      <c r="ANY26" s="67"/>
      <c r="ANZ26" s="67"/>
      <c r="AOA26" s="67"/>
      <c r="AOB26" s="67"/>
      <c r="AOC26" s="67"/>
      <c r="AOD26" s="67"/>
      <c r="AOE26" s="67"/>
      <c r="AOF26" s="67"/>
      <c r="AOG26" s="67"/>
      <c r="AOH26" s="67"/>
      <c r="AOI26" s="67"/>
      <c r="AOJ26" s="67"/>
      <c r="AOK26" s="67"/>
      <c r="AOL26" s="67"/>
      <c r="AOM26" s="67"/>
      <c r="AON26" s="67"/>
      <c r="AOO26" s="67"/>
      <c r="AOP26" s="67"/>
      <c r="AOQ26" s="67"/>
      <c r="AOR26" s="67"/>
      <c r="AOS26" s="67"/>
      <c r="AOT26" s="67"/>
      <c r="AOU26" s="67"/>
      <c r="AOV26" s="67"/>
      <c r="AOW26" s="67"/>
      <c r="AOX26" s="67"/>
      <c r="AOY26" s="67"/>
      <c r="AOZ26" s="67"/>
      <c r="APA26" s="67"/>
      <c r="APB26" s="67"/>
      <c r="APC26" s="67"/>
      <c r="APD26" s="67"/>
      <c r="APE26" s="67"/>
      <c r="APF26" s="67"/>
      <c r="APG26" s="67"/>
      <c r="APH26" s="67"/>
      <c r="API26" s="67"/>
      <c r="APJ26" s="67"/>
      <c r="APK26" s="67"/>
      <c r="APL26" s="67"/>
      <c r="APM26" s="67"/>
      <c r="APN26" s="67"/>
      <c r="APO26" s="67"/>
      <c r="APP26" s="67"/>
      <c r="APQ26" s="67"/>
      <c r="APR26" s="67"/>
      <c r="APS26" s="67"/>
      <c r="APT26" s="67"/>
      <c r="APU26" s="67"/>
      <c r="APV26" s="67"/>
      <c r="APW26" s="67"/>
      <c r="APX26" s="67"/>
      <c r="APY26" s="67"/>
      <c r="APZ26" s="67"/>
      <c r="AQA26" s="67"/>
      <c r="AQB26" s="67"/>
      <c r="AQC26" s="67"/>
      <c r="AQD26" s="67"/>
      <c r="AQE26" s="67"/>
      <c r="AQF26" s="67"/>
      <c r="AQG26" s="67"/>
      <c r="AQH26" s="67"/>
      <c r="AQI26" s="67"/>
      <c r="AQJ26" s="67"/>
      <c r="AQK26" s="67"/>
      <c r="AQL26" s="67"/>
      <c r="AQM26" s="67"/>
      <c r="AQN26" s="67"/>
      <c r="AQO26" s="67"/>
      <c r="AQP26" s="67"/>
      <c r="AQQ26" s="67"/>
      <c r="AQR26" s="67"/>
      <c r="AQS26" s="67"/>
      <c r="AQT26" s="67"/>
      <c r="AQU26" s="67"/>
      <c r="AQV26" s="67"/>
      <c r="AQW26" s="67"/>
      <c r="AQX26" s="67"/>
      <c r="AQY26" s="67"/>
      <c r="AQZ26" s="67"/>
      <c r="ARA26" s="67"/>
      <c r="ARB26" s="67"/>
      <c r="ARC26" s="67"/>
      <c r="ARD26" s="67"/>
      <c r="ARE26" s="67"/>
      <c r="ARF26" s="67"/>
      <c r="ARG26" s="67"/>
      <c r="ARH26" s="67"/>
      <c r="ARI26" s="67"/>
      <c r="ARJ26" s="67"/>
      <c r="ARK26" s="67"/>
      <c r="ARL26" s="67"/>
      <c r="ARM26" s="67"/>
      <c r="ARN26" s="67"/>
      <c r="ARO26" s="67"/>
      <c r="ARP26" s="67"/>
      <c r="ARQ26" s="67"/>
      <c r="ARR26" s="67"/>
      <c r="ARS26" s="67"/>
      <c r="ART26" s="67"/>
      <c r="ARU26" s="67"/>
      <c r="ARV26" s="67"/>
      <c r="ARW26" s="67"/>
      <c r="ARX26" s="67"/>
      <c r="ARY26" s="67"/>
      <c r="ARZ26" s="67"/>
      <c r="ASA26" s="67"/>
      <c r="ASB26" s="67"/>
      <c r="ASC26" s="67"/>
      <c r="ASD26" s="67"/>
      <c r="ASE26" s="67"/>
      <c r="ASF26" s="67"/>
      <c r="ASG26" s="67"/>
      <c r="ASH26" s="67"/>
      <c r="ASI26" s="67"/>
      <c r="ASJ26" s="67"/>
      <c r="ASK26" s="67"/>
      <c r="ASL26" s="67"/>
      <c r="ASM26" s="67"/>
      <c r="ASN26" s="67"/>
      <c r="ASO26" s="67"/>
      <c r="ASP26" s="67"/>
      <c r="ASQ26" s="67"/>
      <c r="ASR26" s="67"/>
      <c r="ASS26" s="67"/>
      <c r="AST26" s="67"/>
      <c r="ASU26" s="67"/>
      <c r="ASV26" s="67"/>
      <c r="ASW26" s="67"/>
      <c r="ASX26" s="67"/>
      <c r="ASY26" s="67"/>
      <c r="ASZ26" s="67"/>
      <c r="ATA26" s="67"/>
      <c r="ATB26" s="67"/>
      <c r="ATC26" s="67"/>
      <c r="ATD26" s="67"/>
      <c r="ATE26" s="67"/>
      <c r="ATF26" s="67"/>
      <c r="ATG26" s="67"/>
      <c r="ATH26" s="67"/>
      <c r="ATI26" s="67"/>
      <c r="ATJ26" s="67"/>
      <c r="ATK26" s="67"/>
      <c r="ATL26" s="67"/>
      <c r="ATM26" s="67"/>
      <c r="ATN26" s="67"/>
      <c r="ATO26" s="67"/>
      <c r="ATP26" s="67"/>
      <c r="ATQ26" s="67"/>
      <c r="ATR26" s="67"/>
      <c r="ATS26" s="67"/>
      <c r="ATT26" s="67"/>
      <c r="ATU26" s="67"/>
      <c r="ATV26" s="67"/>
      <c r="ATW26" s="67"/>
      <c r="ATX26" s="67"/>
      <c r="ATY26" s="67"/>
      <c r="ATZ26" s="67"/>
      <c r="AUA26" s="67"/>
      <c r="AUB26" s="67"/>
      <c r="AUC26" s="67"/>
      <c r="AUD26" s="67"/>
      <c r="AUE26" s="67"/>
      <c r="AUF26" s="67"/>
      <c r="AUG26" s="67"/>
      <c r="AUH26" s="67"/>
      <c r="AUI26" s="67"/>
      <c r="AUJ26" s="67"/>
      <c r="AUK26" s="67"/>
      <c r="AUL26" s="67"/>
      <c r="AUM26" s="67"/>
      <c r="AUN26" s="67"/>
      <c r="AUO26" s="67"/>
      <c r="AUP26" s="67"/>
      <c r="AUQ26" s="67"/>
      <c r="AUR26" s="67"/>
      <c r="AUS26" s="67"/>
      <c r="AUT26" s="67"/>
      <c r="AUU26" s="67"/>
      <c r="AUV26" s="67"/>
      <c r="AUW26" s="67"/>
      <c r="AUX26" s="67"/>
      <c r="AUY26" s="67"/>
      <c r="AUZ26" s="67"/>
      <c r="AVA26" s="67"/>
      <c r="AVB26" s="67"/>
      <c r="AVC26" s="67"/>
      <c r="AVD26" s="67"/>
      <c r="AVE26" s="67"/>
      <c r="AVF26" s="67"/>
      <c r="AVG26" s="67"/>
      <c r="AVH26" s="67"/>
      <c r="AVI26" s="67"/>
      <c r="AVJ26" s="67"/>
      <c r="AVK26" s="67"/>
      <c r="AVL26" s="67"/>
      <c r="AVM26" s="67"/>
      <c r="AVN26" s="67"/>
      <c r="AVO26" s="67"/>
      <c r="AVP26" s="67"/>
      <c r="AVQ26" s="67"/>
      <c r="AVR26" s="67"/>
      <c r="AVS26" s="67"/>
      <c r="AVT26" s="67"/>
      <c r="AVU26" s="67"/>
      <c r="AVV26" s="67"/>
      <c r="AVW26" s="67"/>
      <c r="AVX26" s="67"/>
      <c r="AVY26" s="67"/>
      <c r="AVZ26" s="67"/>
      <c r="AWA26" s="67"/>
      <c r="AWB26" s="67"/>
      <c r="AWC26" s="67"/>
      <c r="AWD26" s="67"/>
      <c r="AWE26" s="67"/>
      <c r="AWF26" s="67"/>
      <c r="AWG26" s="67"/>
      <c r="AWH26" s="67"/>
      <c r="AWI26" s="67"/>
      <c r="AWJ26" s="67"/>
      <c r="AWK26" s="67"/>
      <c r="AWL26" s="67"/>
      <c r="AWM26" s="67"/>
      <c r="AWN26" s="67"/>
      <c r="AWO26" s="67"/>
      <c r="AWP26" s="67"/>
      <c r="AWQ26" s="67"/>
      <c r="AWR26" s="67"/>
      <c r="AWS26" s="67"/>
      <c r="AWT26" s="67"/>
      <c r="AWU26" s="67"/>
      <c r="AWV26" s="67"/>
      <c r="AWW26" s="67"/>
      <c r="AWX26" s="67"/>
      <c r="AWY26" s="67"/>
      <c r="AWZ26" s="67"/>
      <c r="AXA26" s="67"/>
      <c r="AXB26" s="67"/>
      <c r="AXC26" s="67"/>
      <c r="AXD26" s="67"/>
      <c r="AXE26" s="67"/>
      <c r="AXF26" s="67"/>
      <c r="AXG26" s="67"/>
      <c r="AXH26" s="67"/>
      <c r="AXI26" s="67"/>
      <c r="AXJ26" s="67"/>
      <c r="AXK26" s="67"/>
      <c r="AXL26" s="67"/>
      <c r="AXM26" s="67"/>
      <c r="AXN26" s="67"/>
      <c r="AXO26" s="67"/>
      <c r="AXP26" s="67"/>
      <c r="AXQ26" s="67"/>
      <c r="AXR26" s="67"/>
      <c r="AXS26" s="67"/>
      <c r="AXT26" s="67"/>
      <c r="AXU26" s="67"/>
      <c r="AXV26" s="67"/>
      <c r="AXW26" s="67"/>
      <c r="AXX26" s="67"/>
      <c r="AXY26" s="67"/>
      <c r="AXZ26" s="67"/>
      <c r="AYA26" s="67"/>
      <c r="AYB26" s="67"/>
      <c r="AYC26" s="67"/>
      <c r="AYD26" s="67"/>
      <c r="AYE26" s="67"/>
      <c r="AYF26" s="67"/>
      <c r="AYG26" s="67"/>
      <c r="AYH26" s="67"/>
      <c r="AYI26" s="67"/>
      <c r="AYJ26" s="67"/>
      <c r="AYK26" s="67"/>
      <c r="AYL26" s="67"/>
      <c r="AYM26" s="67"/>
      <c r="AYN26" s="67"/>
      <c r="AYO26" s="67"/>
      <c r="AYP26" s="67"/>
      <c r="AYQ26" s="67"/>
      <c r="AYR26" s="67"/>
      <c r="AYS26" s="67"/>
      <c r="AYT26" s="67"/>
      <c r="AYU26" s="67"/>
      <c r="AYV26" s="67"/>
      <c r="AYW26" s="67"/>
      <c r="AYX26" s="67"/>
      <c r="AYY26" s="67"/>
      <c r="AYZ26" s="67"/>
      <c r="AZA26" s="67"/>
      <c r="AZB26" s="67"/>
      <c r="AZC26" s="67"/>
      <c r="AZD26" s="67"/>
      <c r="AZE26" s="67"/>
      <c r="AZF26" s="67"/>
      <c r="AZG26" s="67"/>
      <c r="AZH26" s="67"/>
      <c r="AZI26" s="67"/>
      <c r="AZJ26" s="67"/>
      <c r="AZK26" s="67"/>
      <c r="AZL26" s="67"/>
      <c r="AZM26" s="67"/>
      <c r="AZN26" s="67"/>
      <c r="AZO26" s="67"/>
      <c r="AZP26" s="67"/>
      <c r="AZQ26" s="67"/>
      <c r="AZR26" s="67"/>
      <c r="AZS26" s="67"/>
      <c r="AZT26" s="67"/>
      <c r="AZU26" s="67"/>
      <c r="AZV26" s="67"/>
      <c r="AZW26" s="67"/>
      <c r="AZX26" s="67"/>
      <c r="AZY26" s="67"/>
      <c r="AZZ26" s="67"/>
      <c r="BAA26" s="67"/>
      <c r="BAB26" s="67"/>
      <c r="BAC26" s="67"/>
      <c r="BAD26" s="67"/>
      <c r="BAE26" s="67"/>
      <c r="BAF26" s="67"/>
      <c r="BAG26" s="67"/>
      <c r="BAH26" s="67"/>
      <c r="BAI26" s="67"/>
      <c r="BAJ26" s="67"/>
      <c r="BAK26" s="67"/>
      <c r="BAL26" s="67"/>
      <c r="BAM26" s="67"/>
      <c r="BAN26" s="67"/>
      <c r="BAO26" s="67"/>
      <c r="BAP26" s="67"/>
      <c r="BAQ26" s="67"/>
      <c r="BAR26" s="67"/>
      <c r="BAS26" s="67"/>
      <c r="BAT26" s="67"/>
      <c r="BAU26" s="67"/>
      <c r="BAV26" s="67"/>
      <c r="BAW26" s="67"/>
      <c r="BAX26" s="67"/>
      <c r="BAY26" s="67"/>
      <c r="BAZ26" s="67"/>
      <c r="BBA26" s="67"/>
      <c r="BBB26" s="67"/>
      <c r="BBC26" s="67"/>
      <c r="BBD26" s="67"/>
      <c r="BBE26" s="67"/>
      <c r="BBF26" s="67"/>
      <c r="BBG26" s="67"/>
      <c r="BBH26" s="67"/>
      <c r="BBI26" s="67"/>
      <c r="BBJ26" s="67"/>
      <c r="BBK26" s="67"/>
      <c r="BBL26" s="67"/>
      <c r="BBM26" s="67"/>
      <c r="BBN26" s="67"/>
      <c r="BBO26" s="67"/>
      <c r="BBP26" s="67"/>
      <c r="BBQ26" s="67"/>
      <c r="BBR26" s="67"/>
      <c r="BBS26" s="67"/>
      <c r="BBT26" s="67"/>
      <c r="BBU26" s="67"/>
      <c r="BBV26" s="67"/>
      <c r="BBW26" s="67"/>
      <c r="BBX26" s="67"/>
      <c r="BBY26" s="67"/>
      <c r="BBZ26" s="67"/>
      <c r="BCA26" s="67"/>
      <c r="BCB26" s="67"/>
      <c r="BCC26" s="67"/>
      <c r="BCD26" s="67"/>
      <c r="BCE26" s="67"/>
      <c r="BCF26" s="67"/>
      <c r="BCG26" s="67"/>
      <c r="BCH26" s="67"/>
      <c r="BCI26" s="67"/>
      <c r="BCJ26" s="67"/>
      <c r="BCK26" s="67"/>
      <c r="BCL26" s="67"/>
      <c r="BCM26" s="67"/>
      <c r="BCN26" s="67"/>
      <c r="BCO26" s="67"/>
      <c r="BCP26" s="67"/>
      <c r="BCQ26" s="67"/>
      <c r="BCR26" s="67"/>
      <c r="BCS26" s="67"/>
      <c r="BCT26" s="67"/>
      <c r="BCU26" s="67"/>
      <c r="BCV26" s="67"/>
      <c r="BCW26" s="67"/>
      <c r="BCX26" s="67"/>
      <c r="BCY26" s="67"/>
      <c r="BCZ26" s="67"/>
      <c r="BDA26" s="67"/>
      <c r="BDB26" s="67"/>
      <c r="BDC26" s="67"/>
      <c r="BDD26" s="67"/>
      <c r="BDE26" s="67"/>
      <c r="BDF26" s="67"/>
      <c r="BDG26" s="67"/>
      <c r="BDH26" s="67"/>
      <c r="BDI26" s="67"/>
      <c r="BDJ26" s="67"/>
      <c r="BDK26" s="67"/>
      <c r="BDL26" s="67"/>
      <c r="BDM26" s="67"/>
      <c r="BDN26" s="67"/>
      <c r="BDO26" s="67"/>
      <c r="BDP26" s="67"/>
      <c r="BDQ26" s="67"/>
      <c r="BDR26" s="67"/>
      <c r="BDS26" s="67"/>
      <c r="BDT26" s="67"/>
      <c r="BDU26" s="67"/>
      <c r="BDV26" s="67"/>
      <c r="BDW26" s="67"/>
      <c r="BDX26" s="67"/>
      <c r="BDY26" s="67"/>
      <c r="BDZ26" s="67"/>
      <c r="BEA26" s="67"/>
      <c r="BEB26" s="67"/>
      <c r="BEC26" s="67"/>
      <c r="BED26" s="67"/>
      <c r="BEE26" s="67"/>
      <c r="BEF26" s="67"/>
      <c r="BEG26" s="67"/>
      <c r="BEH26" s="67"/>
      <c r="BEI26" s="67"/>
      <c r="BEJ26" s="67"/>
      <c r="BEK26" s="67"/>
      <c r="BEL26" s="67"/>
      <c r="BEM26" s="67"/>
      <c r="BEN26" s="67"/>
      <c r="BEO26" s="67"/>
      <c r="BEP26" s="67"/>
      <c r="BEQ26" s="67"/>
      <c r="BER26" s="67"/>
      <c r="BES26" s="67"/>
      <c r="BET26" s="67"/>
      <c r="BEU26" s="67"/>
      <c r="BEV26" s="67"/>
      <c r="BEW26" s="67"/>
      <c r="BEX26" s="67"/>
      <c r="BEY26" s="67"/>
      <c r="BEZ26" s="67"/>
      <c r="BFA26" s="67"/>
      <c r="BFB26" s="67"/>
      <c r="BFC26" s="67"/>
      <c r="BFD26" s="67"/>
      <c r="BFE26" s="67"/>
      <c r="BFF26" s="67"/>
      <c r="BFG26" s="67"/>
      <c r="BFH26" s="67"/>
      <c r="BFI26" s="67"/>
      <c r="BFJ26" s="67"/>
      <c r="BFK26" s="67"/>
      <c r="BFL26" s="67"/>
      <c r="BFM26" s="67"/>
      <c r="BFN26" s="67"/>
      <c r="BFO26" s="67"/>
      <c r="BFP26" s="67"/>
      <c r="BFQ26" s="67"/>
      <c r="BFR26" s="67"/>
      <c r="BFS26" s="67"/>
      <c r="BFT26" s="67"/>
      <c r="BFU26" s="67"/>
      <c r="BFV26" s="67"/>
      <c r="BFW26" s="67"/>
      <c r="BFX26" s="67"/>
      <c r="BFY26" s="67"/>
      <c r="BFZ26" s="67"/>
      <c r="BGA26" s="67"/>
      <c r="BGB26" s="67"/>
      <c r="BGC26" s="67"/>
      <c r="BGD26" s="67"/>
      <c r="BGE26" s="67"/>
      <c r="BGF26" s="67"/>
      <c r="BGG26" s="67"/>
      <c r="BGH26" s="67"/>
      <c r="BGI26" s="67"/>
      <c r="BGJ26" s="67"/>
      <c r="BGK26" s="67"/>
      <c r="BGL26" s="67"/>
      <c r="BGM26" s="67"/>
      <c r="BGN26" s="67"/>
      <c r="BGO26" s="67"/>
      <c r="BGP26" s="67"/>
      <c r="BGQ26" s="67"/>
      <c r="BGR26" s="67"/>
      <c r="BGS26" s="67"/>
      <c r="BGT26" s="67"/>
      <c r="BGU26" s="67"/>
      <c r="BGV26" s="67"/>
      <c r="BGW26" s="67"/>
      <c r="BGX26" s="67"/>
      <c r="BGY26" s="67"/>
      <c r="BGZ26" s="67"/>
      <c r="BHA26" s="67"/>
      <c r="BHB26" s="67"/>
      <c r="BHC26" s="67"/>
      <c r="BHD26" s="67"/>
      <c r="BHE26" s="67"/>
      <c r="BHF26" s="67"/>
      <c r="BHG26" s="67"/>
      <c r="BHH26" s="67"/>
      <c r="BHI26" s="67"/>
      <c r="BHJ26" s="67"/>
      <c r="BHK26" s="67"/>
      <c r="BHL26" s="67"/>
      <c r="BHM26" s="67"/>
      <c r="BHN26" s="67"/>
      <c r="BHO26" s="67"/>
      <c r="BHP26" s="67"/>
      <c r="BHQ26" s="67"/>
      <c r="BHR26" s="67"/>
      <c r="BHS26" s="67"/>
      <c r="BHT26" s="67"/>
      <c r="BHU26" s="67"/>
      <c r="BHV26" s="67"/>
      <c r="BHW26" s="67"/>
      <c r="BHX26" s="67"/>
      <c r="BHY26" s="67"/>
      <c r="BHZ26" s="67"/>
      <c r="BIA26" s="67"/>
      <c r="BIB26" s="67"/>
      <c r="BIC26" s="67"/>
      <c r="BID26" s="67"/>
      <c r="BIE26" s="67"/>
      <c r="BIF26" s="67"/>
      <c r="BIG26" s="67"/>
      <c r="BIH26" s="67"/>
      <c r="BII26" s="67"/>
      <c r="BIJ26" s="67"/>
      <c r="BIK26" s="67"/>
      <c r="BIL26" s="67"/>
      <c r="BIM26" s="67"/>
      <c r="BIN26" s="67"/>
      <c r="BIO26" s="67"/>
      <c r="BIP26" s="67"/>
      <c r="BIQ26" s="67"/>
      <c r="BIR26" s="67"/>
      <c r="BIS26" s="67"/>
      <c r="BIT26" s="67"/>
      <c r="BIU26" s="67"/>
      <c r="BIV26" s="67"/>
      <c r="BIW26" s="67"/>
      <c r="BIX26" s="67"/>
      <c r="BIY26" s="67"/>
      <c r="BIZ26" s="67"/>
      <c r="BJA26" s="67"/>
      <c r="BJB26" s="67"/>
      <c r="BJC26" s="67"/>
      <c r="BJD26" s="67"/>
      <c r="BJE26" s="67"/>
      <c r="BJF26" s="67"/>
      <c r="BJG26" s="67"/>
      <c r="BJH26" s="67"/>
      <c r="BJI26" s="67"/>
      <c r="BJJ26" s="67"/>
      <c r="BJK26" s="67"/>
      <c r="BJL26" s="67"/>
      <c r="BJM26" s="67"/>
      <c r="BJN26" s="67"/>
      <c r="BJO26" s="67"/>
      <c r="BJP26" s="67"/>
      <c r="BJQ26" s="67"/>
      <c r="BJR26" s="67"/>
      <c r="BJS26" s="67"/>
      <c r="BJT26" s="67"/>
      <c r="BJU26" s="67"/>
      <c r="BJV26" s="67"/>
      <c r="BJW26" s="67"/>
      <c r="BJX26" s="67"/>
      <c r="BJY26" s="67"/>
      <c r="BJZ26" s="67"/>
      <c r="BKA26" s="67"/>
      <c r="BKB26" s="67"/>
      <c r="BKC26" s="67"/>
      <c r="BKD26" s="67"/>
      <c r="BKE26" s="67"/>
      <c r="BKF26" s="67"/>
      <c r="BKG26" s="67"/>
      <c r="BKH26" s="67"/>
      <c r="BKI26" s="67"/>
      <c r="BKJ26" s="67"/>
      <c r="BKK26" s="67"/>
      <c r="BKL26" s="67"/>
      <c r="BKM26" s="67"/>
      <c r="BKN26" s="67"/>
      <c r="BKO26" s="67"/>
      <c r="BKP26" s="67"/>
      <c r="BKQ26" s="67"/>
      <c r="BKR26" s="67"/>
      <c r="BKS26" s="67"/>
      <c r="BKT26" s="67"/>
      <c r="BKU26" s="67"/>
      <c r="BKV26" s="67"/>
      <c r="BKW26" s="67"/>
      <c r="BKX26" s="67"/>
      <c r="BKY26" s="67"/>
      <c r="BKZ26" s="67"/>
      <c r="BLA26" s="67"/>
      <c r="BLB26" s="67"/>
      <c r="BLC26" s="67"/>
      <c r="BLD26" s="67"/>
      <c r="BLE26" s="67"/>
      <c r="BLF26" s="67"/>
      <c r="BLG26" s="67"/>
      <c r="BLH26" s="67"/>
      <c r="BLI26" s="67"/>
      <c r="BLJ26" s="67"/>
      <c r="BLK26" s="67"/>
      <c r="BLL26" s="67"/>
      <c r="BLM26" s="67"/>
      <c r="BLN26" s="67"/>
      <c r="BLO26" s="67"/>
      <c r="BLP26" s="67"/>
      <c r="BLQ26" s="67"/>
      <c r="BLR26" s="67"/>
      <c r="BLS26" s="67"/>
      <c r="BLT26" s="67"/>
      <c r="BLU26" s="67"/>
      <c r="BLV26" s="67"/>
      <c r="BLW26" s="67"/>
      <c r="BLX26" s="67"/>
      <c r="BLY26" s="67"/>
      <c r="BLZ26" s="67"/>
      <c r="BMA26" s="67"/>
      <c r="BMB26" s="67"/>
      <c r="BMC26" s="67"/>
      <c r="BMD26" s="67"/>
      <c r="BME26" s="67"/>
      <c r="BMF26" s="67"/>
      <c r="BMG26" s="67"/>
      <c r="BMH26" s="67"/>
      <c r="BMI26" s="67"/>
      <c r="BMJ26" s="67"/>
      <c r="BMK26" s="67"/>
      <c r="BML26" s="67"/>
      <c r="BMM26" s="67"/>
      <c r="BMN26" s="67"/>
      <c r="BMO26" s="67"/>
      <c r="BMP26" s="67"/>
      <c r="BMQ26" s="67"/>
      <c r="BMR26" s="67"/>
      <c r="BMS26" s="67"/>
      <c r="BMT26" s="67"/>
      <c r="BMU26" s="67"/>
      <c r="BMV26" s="67"/>
      <c r="BMW26" s="67"/>
      <c r="BMX26" s="67"/>
      <c r="BMY26" s="67"/>
      <c r="BMZ26" s="67"/>
      <c r="BNA26" s="67"/>
      <c r="BNB26" s="67"/>
      <c r="BNC26" s="67"/>
      <c r="BND26" s="67"/>
      <c r="BNE26" s="67"/>
      <c r="BNF26" s="67"/>
      <c r="BNG26" s="67"/>
      <c r="BNH26" s="67"/>
      <c r="BNI26" s="67"/>
      <c r="BNJ26" s="67"/>
      <c r="BNK26" s="67"/>
      <c r="BNL26" s="67"/>
      <c r="BNM26" s="67"/>
      <c r="BNN26" s="67"/>
      <c r="BNO26" s="67"/>
      <c r="BNP26" s="67"/>
      <c r="BNQ26" s="67"/>
      <c r="BNR26" s="67"/>
      <c r="BNS26" s="67"/>
      <c r="BNT26" s="67"/>
      <c r="BNU26" s="67"/>
      <c r="BNV26" s="67"/>
      <c r="BNW26" s="67"/>
      <c r="BNX26" s="67"/>
      <c r="BNY26" s="67"/>
      <c r="BNZ26" s="67"/>
      <c r="BOA26" s="67"/>
      <c r="BOB26" s="67"/>
      <c r="BOC26" s="67"/>
      <c r="BOD26" s="67"/>
      <c r="BOE26" s="67"/>
      <c r="BOF26" s="67"/>
      <c r="BOG26" s="67"/>
      <c r="BOH26" s="67"/>
      <c r="BOI26" s="67"/>
      <c r="BOJ26" s="67"/>
      <c r="BOK26" s="67"/>
      <c r="BOL26" s="67"/>
      <c r="BOM26" s="67"/>
      <c r="BON26" s="67"/>
      <c r="BOO26" s="67"/>
      <c r="BOP26" s="67"/>
      <c r="BOQ26" s="67"/>
      <c r="BOR26" s="67"/>
      <c r="BOS26" s="67"/>
      <c r="BOT26" s="67"/>
      <c r="BOU26" s="67"/>
      <c r="BOV26" s="67"/>
      <c r="BOW26" s="67"/>
      <c r="BOX26" s="67"/>
      <c r="BOY26" s="67"/>
      <c r="BOZ26" s="67"/>
      <c r="BPA26" s="67"/>
      <c r="BPB26" s="67"/>
      <c r="BPC26" s="67"/>
      <c r="BPD26" s="67"/>
      <c r="BPE26" s="67"/>
      <c r="BPF26" s="67"/>
      <c r="BPG26" s="67"/>
      <c r="BPH26" s="67"/>
      <c r="BPI26" s="67"/>
      <c r="BPJ26" s="67"/>
      <c r="BPK26" s="67"/>
      <c r="BPL26" s="67"/>
      <c r="BPM26" s="67"/>
      <c r="BPN26" s="67"/>
      <c r="BPO26" s="67"/>
      <c r="BPP26" s="67"/>
      <c r="BPQ26" s="67"/>
      <c r="BPR26" s="67"/>
      <c r="BPS26" s="67"/>
      <c r="BPT26" s="67"/>
      <c r="BPU26" s="67"/>
      <c r="BPV26" s="67"/>
      <c r="BPW26" s="67"/>
      <c r="BPX26" s="67"/>
      <c r="BPY26" s="67"/>
      <c r="BPZ26" s="67"/>
      <c r="BQA26" s="67"/>
      <c r="BQB26" s="67"/>
      <c r="BQC26" s="67"/>
      <c r="BQD26" s="67"/>
      <c r="BQE26" s="67"/>
      <c r="BQF26" s="67"/>
      <c r="BQG26" s="67"/>
      <c r="BQH26" s="67"/>
      <c r="BQI26" s="67"/>
      <c r="BQJ26" s="67"/>
      <c r="BQK26" s="67"/>
      <c r="BQL26" s="67"/>
      <c r="BQM26" s="67"/>
      <c r="BQN26" s="67"/>
      <c r="BQO26" s="67"/>
      <c r="BQP26" s="67"/>
      <c r="BQQ26" s="67"/>
      <c r="BQR26" s="67"/>
      <c r="BQS26" s="67"/>
      <c r="BQT26" s="67"/>
      <c r="BQU26" s="67"/>
      <c r="BQV26" s="67"/>
      <c r="BQW26" s="67"/>
      <c r="BQX26" s="67"/>
      <c r="BQY26" s="67"/>
      <c r="BQZ26" s="67"/>
      <c r="BRA26" s="67"/>
      <c r="BRB26" s="67"/>
      <c r="BRC26" s="67"/>
      <c r="BRD26" s="67"/>
      <c r="BRE26" s="67"/>
      <c r="BRF26" s="67"/>
      <c r="BRG26" s="67"/>
      <c r="BRH26" s="67"/>
      <c r="BRI26" s="67"/>
      <c r="BRJ26" s="67"/>
      <c r="BRK26" s="67"/>
      <c r="BRL26" s="67"/>
      <c r="BRM26" s="67"/>
      <c r="BRN26" s="67"/>
      <c r="BRO26" s="67"/>
      <c r="BRP26" s="67"/>
      <c r="BRQ26" s="67"/>
      <c r="BRR26" s="67"/>
      <c r="BRS26" s="67"/>
      <c r="BRT26" s="67"/>
      <c r="BRU26" s="67"/>
      <c r="BRV26" s="67"/>
      <c r="BRW26" s="67"/>
      <c r="BRX26" s="67"/>
      <c r="BRY26" s="67"/>
      <c r="BRZ26" s="67"/>
      <c r="BSA26" s="67"/>
      <c r="BSB26" s="67"/>
      <c r="BSC26" s="67"/>
      <c r="BSD26" s="67"/>
      <c r="BSE26" s="67"/>
      <c r="BSF26" s="67"/>
      <c r="BSG26" s="67"/>
      <c r="BSH26" s="67"/>
      <c r="BSI26" s="67"/>
      <c r="BSJ26" s="67"/>
      <c r="BSK26" s="67"/>
      <c r="BSL26" s="67"/>
      <c r="BSM26" s="67"/>
      <c r="BSN26" s="67"/>
      <c r="BSO26" s="67"/>
      <c r="BSP26" s="67"/>
      <c r="BSQ26" s="67"/>
      <c r="BSR26" s="67"/>
      <c r="BSS26" s="67"/>
      <c r="BST26" s="67"/>
      <c r="BSU26" s="67"/>
      <c r="BSV26" s="67"/>
      <c r="BSW26" s="67"/>
      <c r="BSX26" s="67"/>
      <c r="BSY26" s="67"/>
      <c r="BSZ26" s="67"/>
      <c r="BTA26" s="67"/>
      <c r="BTB26" s="67"/>
      <c r="BTC26" s="67"/>
      <c r="BTD26" s="67"/>
      <c r="BTE26" s="67"/>
      <c r="BTF26" s="67"/>
      <c r="BTG26" s="67"/>
      <c r="BTH26" s="67"/>
      <c r="BTI26" s="67"/>
      <c r="BTJ26" s="67"/>
      <c r="BTK26" s="67"/>
      <c r="BTL26" s="67"/>
      <c r="BTM26" s="67"/>
      <c r="BTN26" s="67"/>
      <c r="BTO26" s="67"/>
      <c r="BTP26" s="67"/>
      <c r="BTQ26" s="67"/>
      <c r="BTR26" s="67"/>
      <c r="BTS26" s="67"/>
      <c r="BTT26" s="67"/>
      <c r="BTU26" s="67"/>
      <c r="BTV26" s="67"/>
      <c r="BTW26" s="67"/>
      <c r="BTX26" s="67"/>
      <c r="BTY26" s="67"/>
      <c r="BTZ26" s="67"/>
      <c r="BUA26" s="67"/>
      <c r="BUB26" s="67"/>
      <c r="BUC26" s="67"/>
      <c r="BUD26" s="67"/>
      <c r="BUE26" s="67"/>
      <c r="BUF26" s="67"/>
      <c r="BUG26" s="67"/>
      <c r="BUH26" s="67"/>
      <c r="BUI26" s="67"/>
      <c r="BUJ26" s="67"/>
      <c r="BUK26" s="67"/>
      <c r="BUL26" s="67"/>
      <c r="BUM26" s="67"/>
      <c r="BUN26" s="67"/>
      <c r="BUO26" s="67"/>
      <c r="BUP26" s="67"/>
      <c r="BUQ26" s="67"/>
      <c r="BUR26" s="67"/>
      <c r="BUS26" s="67"/>
      <c r="BUT26" s="67"/>
      <c r="BUU26" s="67"/>
      <c r="BUV26" s="67"/>
      <c r="BUW26" s="67"/>
      <c r="BUX26" s="67"/>
      <c r="BUY26" s="67"/>
      <c r="BUZ26" s="67"/>
      <c r="BVA26" s="67"/>
      <c r="BVB26" s="67"/>
      <c r="BVC26" s="67"/>
      <c r="BVD26" s="67"/>
      <c r="BVE26" s="67"/>
      <c r="BVF26" s="67"/>
      <c r="BVG26" s="67"/>
      <c r="BVH26" s="67"/>
      <c r="BVI26" s="67"/>
      <c r="BVJ26" s="67"/>
      <c r="BVK26" s="67"/>
      <c r="BVL26" s="67"/>
      <c r="BVM26" s="67"/>
      <c r="BVN26" s="67"/>
      <c r="BVO26" s="67"/>
      <c r="BVP26" s="67"/>
      <c r="BVQ26" s="67"/>
      <c r="BVR26" s="67"/>
      <c r="BVS26" s="67"/>
      <c r="BVT26" s="67"/>
      <c r="BVU26" s="67"/>
      <c r="BVV26" s="67"/>
      <c r="BVW26" s="67"/>
      <c r="BVX26" s="67"/>
      <c r="BVY26" s="67"/>
      <c r="BVZ26" s="67"/>
      <c r="BWA26" s="67"/>
      <c r="BWB26" s="67"/>
      <c r="BWC26" s="67"/>
      <c r="BWD26" s="67"/>
      <c r="BWE26" s="67"/>
      <c r="BWF26" s="67"/>
      <c r="BWG26" s="67"/>
      <c r="BWH26" s="67"/>
      <c r="BWI26" s="67"/>
      <c r="BWJ26" s="67"/>
      <c r="BWK26" s="67"/>
      <c r="BWL26" s="67"/>
      <c r="BWM26" s="67"/>
      <c r="BWN26" s="67"/>
      <c r="BWO26" s="67"/>
    </row>
    <row r="27" spans="1:1965" s="68" customFormat="1" ht="31.5" x14ac:dyDescent="0.25">
      <c r="A27" s="88">
        <v>56</v>
      </c>
      <c r="B27" s="86" t="s">
        <v>448</v>
      </c>
      <c r="C27" s="87" t="s">
        <v>451</v>
      </c>
      <c r="D27" s="79" t="s">
        <v>422</v>
      </c>
      <c r="E27" s="80"/>
      <c r="F27" s="80"/>
      <c r="G27" s="80"/>
      <c r="H27" s="80"/>
      <c r="I27" s="80"/>
      <c r="J27" s="80"/>
      <c r="K27" s="80"/>
      <c r="L27" s="80"/>
      <c r="M27" s="80"/>
      <c r="N27" s="81"/>
      <c r="O27" s="82">
        <f t="shared" si="1"/>
        <v>0</v>
      </c>
      <c r="P27" s="84"/>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c r="IU27" s="67"/>
      <c r="IV27" s="67"/>
      <c r="IW27" s="67"/>
      <c r="IX27" s="67"/>
      <c r="IY27" s="67"/>
      <c r="IZ27" s="67"/>
      <c r="JA27" s="67"/>
      <c r="JB27" s="67"/>
      <c r="JC27" s="67"/>
      <c r="JD27" s="67"/>
      <c r="JE27" s="67"/>
      <c r="JF27" s="67"/>
      <c r="JG27" s="67"/>
      <c r="JH27" s="67"/>
      <c r="JI27" s="67"/>
      <c r="JJ27" s="67"/>
      <c r="JK27" s="67"/>
      <c r="JL27" s="67"/>
      <c r="JM27" s="67"/>
      <c r="JN27" s="67"/>
      <c r="JO27" s="67"/>
      <c r="JP27" s="67"/>
      <c r="JQ27" s="67"/>
      <c r="JR27" s="67"/>
      <c r="JS27" s="67"/>
      <c r="JT27" s="67"/>
      <c r="JU27" s="67"/>
      <c r="JV27" s="67"/>
      <c r="JW27" s="67"/>
      <c r="JX27" s="67"/>
      <c r="JY27" s="67"/>
      <c r="JZ27" s="67"/>
      <c r="KA27" s="67"/>
      <c r="KB27" s="67"/>
      <c r="KC27" s="67"/>
      <c r="KD27" s="67"/>
      <c r="KE27" s="67"/>
      <c r="KF27" s="67"/>
      <c r="KG27" s="67"/>
      <c r="KH27" s="67"/>
      <c r="KI27" s="67"/>
      <c r="KJ27" s="67"/>
      <c r="KK27" s="67"/>
      <c r="KL27" s="67"/>
      <c r="KM27" s="67"/>
      <c r="KN27" s="67"/>
      <c r="KO27" s="67"/>
      <c r="KP27" s="67"/>
      <c r="KQ27" s="67"/>
      <c r="KR27" s="67"/>
      <c r="KS27" s="67"/>
      <c r="KT27" s="67"/>
      <c r="KU27" s="67"/>
      <c r="KV27" s="67"/>
      <c r="KW27" s="67"/>
      <c r="KX27" s="67"/>
      <c r="KY27" s="67"/>
      <c r="KZ27" s="67"/>
      <c r="LA27" s="67"/>
      <c r="LB27" s="67"/>
      <c r="LC27" s="67"/>
      <c r="LD27" s="67"/>
      <c r="LE27" s="67"/>
      <c r="LF27" s="67"/>
      <c r="LG27" s="67"/>
      <c r="LH27" s="67"/>
      <c r="LI27" s="67"/>
      <c r="LJ27" s="67"/>
      <c r="LK27" s="67"/>
      <c r="LL27" s="67"/>
      <c r="LM27" s="67"/>
      <c r="LN27" s="67"/>
      <c r="LO27" s="67"/>
      <c r="LP27" s="67"/>
      <c r="LQ27" s="67"/>
      <c r="LR27" s="67"/>
      <c r="LS27" s="67"/>
      <c r="LT27" s="67"/>
      <c r="LU27" s="67"/>
      <c r="LV27" s="67"/>
      <c r="LW27" s="67"/>
      <c r="LX27" s="67"/>
      <c r="LY27" s="67"/>
      <c r="LZ27" s="67"/>
      <c r="MA27" s="67"/>
      <c r="MB27" s="67"/>
      <c r="MC27" s="67"/>
      <c r="MD27" s="67"/>
      <c r="ME27" s="67"/>
      <c r="MF27" s="67"/>
      <c r="MG27" s="67"/>
      <c r="MH27" s="67"/>
      <c r="MI27" s="67"/>
      <c r="MJ27" s="67"/>
      <c r="MK27" s="67"/>
      <c r="ML27" s="67"/>
      <c r="MM27" s="67"/>
      <c r="MN27" s="67"/>
      <c r="MO27" s="67"/>
      <c r="MP27" s="67"/>
      <c r="MQ27" s="67"/>
      <c r="MR27" s="67"/>
      <c r="MS27" s="67"/>
      <c r="MT27" s="67"/>
      <c r="MU27" s="67"/>
      <c r="MV27" s="67"/>
      <c r="MW27" s="67"/>
      <c r="MX27" s="67"/>
      <c r="MY27" s="67"/>
      <c r="MZ27" s="67"/>
      <c r="NA27" s="67"/>
      <c r="NB27" s="67"/>
      <c r="NC27" s="67"/>
      <c r="ND27" s="67"/>
      <c r="NE27" s="67"/>
      <c r="NF27" s="67"/>
      <c r="NG27" s="67"/>
      <c r="NH27" s="67"/>
      <c r="NI27" s="67"/>
      <c r="NJ27" s="67"/>
      <c r="NK27" s="67"/>
      <c r="NL27" s="67"/>
      <c r="NM27" s="67"/>
      <c r="NN27" s="67"/>
      <c r="NO27" s="67"/>
      <c r="NP27" s="67"/>
      <c r="NQ27" s="67"/>
      <c r="NR27" s="67"/>
      <c r="NS27" s="67"/>
      <c r="NT27" s="67"/>
      <c r="NU27" s="67"/>
      <c r="NV27" s="67"/>
      <c r="NW27" s="67"/>
      <c r="NX27" s="67"/>
      <c r="NY27" s="67"/>
      <c r="NZ27" s="67"/>
      <c r="OA27" s="67"/>
      <c r="OB27" s="67"/>
      <c r="OC27" s="67"/>
      <c r="OD27" s="67"/>
      <c r="OE27" s="67"/>
      <c r="OF27" s="67"/>
      <c r="OG27" s="67"/>
      <c r="OH27" s="67"/>
      <c r="OI27" s="67"/>
      <c r="OJ27" s="67"/>
      <c r="OK27" s="67"/>
      <c r="OL27" s="67"/>
      <c r="OM27" s="67"/>
      <c r="ON27" s="67"/>
      <c r="OO27" s="67"/>
      <c r="OP27" s="67"/>
      <c r="OQ27" s="67"/>
      <c r="OR27" s="67"/>
      <c r="OS27" s="67"/>
      <c r="OT27" s="67"/>
      <c r="OU27" s="67"/>
      <c r="OV27" s="67"/>
      <c r="OW27" s="67"/>
      <c r="OX27" s="67"/>
      <c r="OY27" s="67"/>
      <c r="OZ27" s="67"/>
      <c r="PA27" s="67"/>
      <c r="PB27" s="67"/>
      <c r="PC27" s="67"/>
      <c r="PD27" s="67"/>
      <c r="PE27" s="67"/>
      <c r="PF27" s="67"/>
      <c r="PG27" s="67"/>
      <c r="PH27" s="67"/>
      <c r="PI27" s="67"/>
      <c r="PJ27" s="67"/>
      <c r="PK27" s="67"/>
      <c r="PL27" s="67"/>
      <c r="PM27" s="67"/>
      <c r="PN27" s="67"/>
      <c r="PO27" s="67"/>
      <c r="PP27" s="67"/>
      <c r="PQ27" s="67"/>
      <c r="PR27" s="67"/>
      <c r="PS27" s="67"/>
      <c r="PT27" s="67"/>
      <c r="PU27" s="67"/>
      <c r="PV27" s="67"/>
      <c r="PW27" s="67"/>
      <c r="PX27" s="67"/>
      <c r="PY27" s="67"/>
      <c r="PZ27" s="67"/>
      <c r="QA27" s="67"/>
      <c r="QB27" s="67"/>
      <c r="QC27" s="67"/>
      <c r="QD27" s="67"/>
      <c r="QE27" s="67"/>
      <c r="QF27" s="67"/>
      <c r="QG27" s="67"/>
      <c r="QH27" s="67"/>
      <c r="QI27" s="67"/>
      <c r="QJ27" s="67"/>
      <c r="QK27" s="67"/>
      <c r="QL27" s="67"/>
      <c r="QM27" s="67"/>
      <c r="QN27" s="67"/>
      <c r="QO27" s="67"/>
      <c r="QP27" s="67"/>
      <c r="QQ27" s="67"/>
      <c r="QR27" s="67"/>
      <c r="QS27" s="67"/>
      <c r="QT27" s="67"/>
      <c r="QU27" s="67"/>
      <c r="QV27" s="67"/>
      <c r="QW27" s="67"/>
      <c r="QX27" s="67"/>
      <c r="QY27" s="67"/>
      <c r="QZ27" s="67"/>
      <c r="RA27" s="67"/>
      <c r="RB27" s="67"/>
      <c r="RC27" s="67"/>
      <c r="RD27" s="67"/>
      <c r="RE27" s="67"/>
      <c r="RF27" s="67"/>
      <c r="RG27" s="67"/>
      <c r="RH27" s="67"/>
      <c r="RI27" s="67"/>
      <c r="RJ27" s="67"/>
      <c r="RK27" s="67"/>
      <c r="RL27" s="67"/>
      <c r="RM27" s="67"/>
      <c r="RN27" s="67"/>
      <c r="RO27" s="67"/>
      <c r="RP27" s="67"/>
      <c r="RQ27" s="67"/>
      <c r="RR27" s="67"/>
      <c r="RS27" s="67"/>
      <c r="RT27" s="67"/>
      <c r="RU27" s="67"/>
      <c r="RV27" s="67"/>
      <c r="RW27" s="67"/>
      <c r="RX27" s="67"/>
      <c r="RY27" s="67"/>
      <c r="RZ27" s="67"/>
      <c r="SA27" s="67"/>
      <c r="SB27" s="67"/>
      <c r="SC27" s="67"/>
      <c r="SD27" s="67"/>
      <c r="SE27" s="67"/>
      <c r="SF27" s="67"/>
      <c r="SG27" s="67"/>
      <c r="SH27" s="67"/>
      <c r="SI27" s="67"/>
      <c r="SJ27" s="67"/>
      <c r="SK27" s="67"/>
      <c r="SL27" s="67"/>
      <c r="SM27" s="67"/>
      <c r="SN27" s="67"/>
      <c r="SO27" s="67"/>
      <c r="SP27" s="67"/>
      <c r="SQ27" s="67"/>
      <c r="SR27" s="67"/>
      <c r="SS27" s="67"/>
      <c r="ST27" s="67"/>
      <c r="SU27" s="67"/>
      <c r="SV27" s="67"/>
      <c r="SW27" s="67"/>
      <c r="SX27" s="67"/>
      <c r="SY27" s="67"/>
      <c r="SZ27" s="67"/>
      <c r="TA27" s="67"/>
      <c r="TB27" s="67"/>
      <c r="TC27" s="67"/>
      <c r="TD27" s="67"/>
      <c r="TE27" s="67"/>
      <c r="TF27" s="67"/>
      <c r="TG27" s="67"/>
      <c r="TH27" s="67"/>
      <c r="TI27" s="67"/>
      <c r="TJ27" s="67"/>
      <c r="TK27" s="67"/>
      <c r="TL27" s="67"/>
      <c r="TM27" s="67"/>
      <c r="TN27" s="67"/>
      <c r="TO27" s="67"/>
      <c r="TP27" s="67"/>
      <c r="TQ27" s="67"/>
      <c r="TR27" s="67"/>
      <c r="TS27" s="67"/>
      <c r="TT27" s="67"/>
      <c r="TU27" s="67"/>
      <c r="TV27" s="67"/>
      <c r="TW27" s="67"/>
      <c r="TX27" s="67"/>
      <c r="TY27" s="67"/>
      <c r="TZ27" s="67"/>
      <c r="UA27" s="67"/>
      <c r="UB27" s="67"/>
      <c r="UC27" s="67"/>
      <c r="UD27" s="67"/>
      <c r="UE27" s="67"/>
      <c r="UF27" s="67"/>
      <c r="UG27" s="67"/>
      <c r="UH27" s="67"/>
      <c r="UI27" s="67"/>
      <c r="UJ27" s="67"/>
      <c r="UK27" s="67"/>
      <c r="UL27" s="67"/>
      <c r="UM27" s="67"/>
      <c r="UN27" s="67"/>
      <c r="UO27" s="67"/>
      <c r="UP27" s="67"/>
      <c r="UQ27" s="67"/>
      <c r="UR27" s="67"/>
      <c r="US27" s="67"/>
      <c r="UT27" s="67"/>
      <c r="UU27" s="67"/>
      <c r="UV27" s="67"/>
      <c r="UW27" s="67"/>
      <c r="UX27" s="67"/>
      <c r="UY27" s="67"/>
      <c r="UZ27" s="67"/>
      <c r="VA27" s="67"/>
      <c r="VB27" s="67"/>
      <c r="VC27" s="67"/>
      <c r="VD27" s="67"/>
      <c r="VE27" s="67"/>
      <c r="VF27" s="67"/>
      <c r="VG27" s="67"/>
      <c r="VH27" s="67"/>
      <c r="VI27" s="67"/>
      <c r="VJ27" s="67"/>
      <c r="VK27" s="67"/>
      <c r="VL27" s="67"/>
      <c r="VM27" s="67"/>
      <c r="VN27" s="67"/>
      <c r="VO27" s="67"/>
      <c r="VP27" s="67"/>
      <c r="VQ27" s="67"/>
      <c r="VR27" s="67"/>
      <c r="VS27" s="67"/>
      <c r="VT27" s="67"/>
      <c r="VU27" s="67"/>
      <c r="VV27" s="67"/>
      <c r="VW27" s="67"/>
      <c r="VX27" s="67"/>
      <c r="VY27" s="67"/>
      <c r="VZ27" s="67"/>
      <c r="WA27" s="67"/>
      <c r="WB27" s="67"/>
      <c r="WC27" s="67"/>
      <c r="WD27" s="67"/>
      <c r="WE27" s="67"/>
      <c r="WF27" s="67"/>
      <c r="WG27" s="67"/>
      <c r="WH27" s="67"/>
      <c r="WI27" s="67"/>
      <c r="WJ27" s="67"/>
      <c r="WK27" s="67"/>
      <c r="WL27" s="67"/>
      <c r="WM27" s="67"/>
      <c r="WN27" s="67"/>
      <c r="WO27" s="67"/>
      <c r="WP27" s="67"/>
      <c r="WQ27" s="67"/>
      <c r="WR27" s="67"/>
      <c r="WS27" s="67"/>
      <c r="WT27" s="67"/>
      <c r="WU27" s="67"/>
      <c r="WV27" s="67"/>
      <c r="WW27" s="67"/>
      <c r="WX27" s="67"/>
      <c r="WY27" s="67"/>
      <c r="WZ27" s="67"/>
      <c r="XA27" s="67"/>
      <c r="XB27" s="67"/>
      <c r="XC27" s="67"/>
      <c r="XD27" s="67"/>
      <c r="XE27" s="67"/>
      <c r="XF27" s="67"/>
      <c r="XG27" s="67"/>
      <c r="XH27" s="67"/>
      <c r="XI27" s="67"/>
      <c r="XJ27" s="67"/>
      <c r="XK27" s="67"/>
      <c r="XL27" s="67"/>
      <c r="XM27" s="67"/>
      <c r="XN27" s="67"/>
      <c r="XO27" s="67"/>
      <c r="XP27" s="67"/>
      <c r="XQ27" s="67"/>
      <c r="XR27" s="67"/>
      <c r="XS27" s="67"/>
      <c r="XT27" s="67"/>
      <c r="XU27" s="67"/>
      <c r="XV27" s="67"/>
      <c r="XW27" s="67"/>
      <c r="XX27" s="67"/>
      <c r="XY27" s="67"/>
      <c r="XZ27" s="67"/>
      <c r="YA27" s="67"/>
      <c r="YB27" s="67"/>
      <c r="YC27" s="67"/>
      <c r="YD27" s="67"/>
      <c r="YE27" s="67"/>
      <c r="YF27" s="67"/>
      <c r="YG27" s="67"/>
      <c r="YH27" s="67"/>
      <c r="YI27" s="67"/>
      <c r="YJ27" s="67"/>
      <c r="YK27" s="67"/>
      <c r="YL27" s="67"/>
      <c r="YM27" s="67"/>
      <c r="YN27" s="67"/>
      <c r="YO27" s="67"/>
      <c r="YP27" s="67"/>
      <c r="YQ27" s="67"/>
      <c r="YR27" s="67"/>
      <c r="YS27" s="67"/>
      <c r="YT27" s="67"/>
      <c r="YU27" s="67"/>
      <c r="YV27" s="67"/>
      <c r="YW27" s="67"/>
      <c r="YX27" s="67"/>
      <c r="YY27" s="67"/>
      <c r="YZ27" s="67"/>
      <c r="ZA27" s="67"/>
      <c r="ZB27" s="67"/>
      <c r="ZC27" s="67"/>
      <c r="ZD27" s="67"/>
      <c r="ZE27" s="67"/>
      <c r="ZF27" s="67"/>
      <c r="ZG27" s="67"/>
      <c r="ZH27" s="67"/>
      <c r="ZI27" s="67"/>
      <c r="ZJ27" s="67"/>
      <c r="ZK27" s="67"/>
      <c r="ZL27" s="67"/>
      <c r="ZM27" s="67"/>
      <c r="ZN27" s="67"/>
      <c r="ZO27" s="67"/>
      <c r="ZP27" s="67"/>
      <c r="ZQ27" s="67"/>
      <c r="ZR27" s="67"/>
      <c r="ZS27" s="67"/>
      <c r="ZT27" s="67"/>
      <c r="ZU27" s="67"/>
      <c r="ZV27" s="67"/>
      <c r="ZW27" s="67"/>
      <c r="ZX27" s="67"/>
      <c r="ZY27" s="67"/>
      <c r="ZZ27" s="67"/>
      <c r="AAA27" s="67"/>
      <c r="AAB27" s="67"/>
      <c r="AAC27" s="67"/>
      <c r="AAD27" s="67"/>
      <c r="AAE27" s="67"/>
      <c r="AAF27" s="67"/>
      <c r="AAG27" s="67"/>
      <c r="AAH27" s="67"/>
      <c r="AAI27" s="67"/>
      <c r="AAJ27" s="67"/>
      <c r="AAK27" s="67"/>
      <c r="AAL27" s="67"/>
      <c r="AAM27" s="67"/>
      <c r="AAN27" s="67"/>
      <c r="AAO27" s="67"/>
      <c r="AAP27" s="67"/>
      <c r="AAQ27" s="67"/>
      <c r="AAR27" s="67"/>
      <c r="AAS27" s="67"/>
      <c r="AAT27" s="67"/>
      <c r="AAU27" s="67"/>
      <c r="AAV27" s="67"/>
      <c r="AAW27" s="67"/>
      <c r="AAX27" s="67"/>
      <c r="AAY27" s="67"/>
      <c r="AAZ27" s="67"/>
      <c r="ABA27" s="67"/>
      <c r="ABB27" s="67"/>
      <c r="ABC27" s="67"/>
      <c r="ABD27" s="67"/>
      <c r="ABE27" s="67"/>
      <c r="ABF27" s="67"/>
      <c r="ABG27" s="67"/>
      <c r="ABH27" s="67"/>
      <c r="ABI27" s="67"/>
      <c r="ABJ27" s="67"/>
      <c r="ABK27" s="67"/>
      <c r="ABL27" s="67"/>
      <c r="ABM27" s="67"/>
      <c r="ABN27" s="67"/>
      <c r="ABO27" s="67"/>
      <c r="ABP27" s="67"/>
      <c r="ABQ27" s="67"/>
      <c r="ABR27" s="67"/>
      <c r="ABS27" s="67"/>
      <c r="ABT27" s="67"/>
      <c r="ABU27" s="67"/>
      <c r="ABV27" s="67"/>
      <c r="ABW27" s="67"/>
      <c r="ABX27" s="67"/>
      <c r="ABY27" s="67"/>
      <c r="ABZ27" s="67"/>
      <c r="ACA27" s="67"/>
      <c r="ACB27" s="67"/>
      <c r="ACC27" s="67"/>
      <c r="ACD27" s="67"/>
      <c r="ACE27" s="67"/>
      <c r="ACF27" s="67"/>
      <c r="ACG27" s="67"/>
      <c r="ACH27" s="67"/>
      <c r="ACI27" s="67"/>
      <c r="ACJ27" s="67"/>
      <c r="ACK27" s="67"/>
      <c r="ACL27" s="67"/>
      <c r="ACM27" s="67"/>
      <c r="ACN27" s="67"/>
      <c r="ACO27" s="67"/>
      <c r="ACP27" s="67"/>
      <c r="ACQ27" s="67"/>
      <c r="ACR27" s="67"/>
      <c r="ACS27" s="67"/>
      <c r="ACT27" s="67"/>
      <c r="ACU27" s="67"/>
      <c r="ACV27" s="67"/>
      <c r="ACW27" s="67"/>
      <c r="ACX27" s="67"/>
      <c r="ACY27" s="67"/>
      <c r="ACZ27" s="67"/>
      <c r="ADA27" s="67"/>
      <c r="ADB27" s="67"/>
      <c r="ADC27" s="67"/>
      <c r="ADD27" s="67"/>
      <c r="ADE27" s="67"/>
      <c r="ADF27" s="67"/>
      <c r="ADG27" s="67"/>
      <c r="ADH27" s="67"/>
      <c r="ADI27" s="67"/>
      <c r="ADJ27" s="67"/>
      <c r="ADK27" s="67"/>
      <c r="ADL27" s="67"/>
      <c r="ADM27" s="67"/>
      <c r="ADN27" s="67"/>
      <c r="ADO27" s="67"/>
      <c r="ADP27" s="67"/>
      <c r="ADQ27" s="67"/>
      <c r="ADR27" s="67"/>
      <c r="ADS27" s="67"/>
      <c r="ADT27" s="67"/>
      <c r="ADU27" s="67"/>
      <c r="ADV27" s="67"/>
      <c r="ADW27" s="67"/>
      <c r="ADX27" s="67"/>
      <c r="ADY27" s="67"/>
      <c r="ADZ27" s="67"/>
      <c r="AEA27" s="67"/>
      <c r="AEB27" s="67"/>
      <c r="AEC27" s="67"/>
      <c r="AED27" s="67"/>
      <c r="AEE27" s="67"/>
      <c r="AEF27" s="67"/>
      <c r="AEG27" s="67"/>
      <c r="AEH27" s="67"/>
      <c r="AEI27" s="67"/>
      <c r="AEJ27" s="67"/>
      <c r="AEK27" s="67"/>
      <c r="AEL27" s="67"/>
      <c r="AEM27" s="67"/>
      <c r="AEN27" s="67"/>
      <c r="AEO27" s="67"/>
      <c r="AEP27" s="67"/>
      <c r="AEQ27" s="67"/>
      <c r="AER27" s="67"/>
      <c r="AES27" s="67"/>
      <c r="AET27" s="67"/>
      <c r="AEU27" s="67"/>
      <c r="AEV27" s="67"/>
      <c r="AEW27" s="67"/>
      <c r="AEX27" s="67"/>
      <c r="AEY27" s="67"/>
      <c r="AEZ27" s="67"/>
      <c r="AFA27" s="67"/>
      <c r="AFB27" s="67"/>
      <c r="AFC27" s="67"/>
      <c r="AFD27" s="67"/>
      <c r="AFE27" s="67"/>
      <c r="AFF27" s="67"/>
      <c r="AFG27" s="67"/>
      <c r="AFH27" s="67"/>
      <c r="AFI27" s="67"/>
      <c r="AFJ27" s="67"/>
      <c r="AFK27" s="67"/>
      <c r="AFL27" s="67"/>
      <c r="AFM27" s="67"/>
      <c r="AFN27" s="67"/>
      <c r="AFO27" s="67"/>
      <c r="AFP27" s="67"/>
      <c r="AFQ27" s="67"/>
      <c r="AFR27" s="67"/>
      <c r="AFS27" s="67"/>
      <c r="AFT27" s="67"/>
      <c r="AFU27" s="67"/>
      <c r="AFV27" s="67"/>
      <c r="AFW27" s="67"/>
      <c r="AFX27" s="67"/>
      <c r="AFY27" s="67"/>
      <c r="AFZ27" s="67"/>
      <c r="AGA27" s="67"/>
      <c r="AGB27" s="67"/>
      <c r="AGC27" s="67"/>
      <c r="AGD27" s="67"/>
      <c r="AGE27" s="67"/>
      <c r="AGF27" s="67"/>
      <c r="AGG27" s="67"/>
      <c r="AGH27" s="67"/>
      <c r="AGI27" s="67"/>
      <c r="AGJ27" s="67"/>
      <c r="AGK27" s="67"/>
      <c r="AGL27" s="67"/>
      <c r="AGM27" s="67"/>
      <c r="AGN27" s="67"/>
      <c r="AGO27" s="67"/>
      <c r="AGP27" s="67"/>
      <c r="AGQ27" s="67"/>
      <c r="AGR27" s="67"/>
      <c r="AGS27" s="67"/>
      <c r="AGT27" s="67"/>
      <c r="AGU27" s="67"/>
      <c r="AGV27" s="67"/>
      <c r="AGW27" s="67"/>
      <c r="AGX27" s="67"/>
      <c r="AGY27" s="67"/>
      <c r="AGZ27" s="67"/>
      <c r="AHA27" s="67"/>
      <c r="AHB27" s="67"/>
      <c r="AHC27" s="67"/>
      <c r="AHD27" s="67"/>
      <c r="AHE27" s="67"/>
      <c r="AHF27" s="67"/>
      <c r="AHG27" s="67"/>
      <c r="AHH27" s="67"/>
      <c r="AHI27" s="67"/>
      <c r="AHJ27" s="67"/>
      <c r="AHK27" s="67"/>
      <c r="AHL27" s="67"/>
      <c r="AHM27" s="67"/>
      <c r="AHN27" s="67"/>
      <c r="AHO27" s="67"/>
      <c r="AHP27" s="67"/>
      <c r="AHQ27" s="67"/>
      <c r="AHR27" s="67"/>
      <c r="AHS27" s="67"/>
      <c r="AHT27" s="67"/>
      <c r="AHU27" s="67"/>
      <c r="AHV27" s="67"/>
      <c r="AHW27" s="67"/>
      <c r="AHX27" s="67"/>
      <c r="AHY27" s="67"/>
      <c r="AHZ27" s="67"/>
      <c r="AIA27" s="67"/>
      <c r="AIB27" s="67"/>
      <c r="AIC27" s="67"/>
      <c r="AID27" s="67"/>
      <c r="AIE27" s="67"/>
      <c r="AIF27" s="67"/>
      <c r="AIG27" s="67"/>
      <c r="AIH27" s="67"/>
      <c r="AII27" s="67"/>
      <c r="AIJ27" s="67"/>
      <c r="AIK27" s="67"/>
      <c r="AIL27" s="67"/>
      <c r="AIM27" s="67"/>
      <c r="AIN27" s="67"/>
      <c r="AIO27" s="67"/>
      <c r="AIP27" s="67"/>
      <c r="AIQ27" s="67"/>
      <c r="AIR27" s="67"/>
      <c r="AIS27" s="67"/>
      <c r="AIT27" s="67"/>
      <c r="AIU27" s="67"/>
      <c r="AIV27" s="67"/>
      <c r="AIW27" s="67"/>
      <c r="AIX27" s="67"/>
      <c r="AIY27" s="67"/>
      <c r="AIZ27" s="67"/>
      <c r="AJA27" s="67"/>
      <c r="AJB27" s="67"/>
      <c r="AJC27" s="67"/>
      <c r="AJD27" s="67"/>
      <c r="AJE27" s="67"/>
      <c r="AJF27" s="67"/>
      <c r="AJG27" s="67"/>
      <c r="AJH27" s="67"/>
      <c r="AJI27" s="67"/>
      <c r="AJJ27" s="67"/>
      <c r="AJK27" s="67"/>
      <c r="AJL27" s="67"/>
      <c r="AJM27" s="67"/>
      <c r="AJN27" s="67"/>
      <c r="AJO27" s="67"/>
      <c r="AJP27" s="67"/>
      <c r="AJQ27" s="67"/>
      <c r="AJR27" s="67"/>
      <c r="AJS27" s="67"/>
      <c r="AJT27" s="67"/>
      <c r="AJU27" s="67"/>
      <c r="AJV27" s="67"/>
      <c r="AJW27" s="67"/>
      <c r="AJX27" s="67"/>
      <c r="AJY27" s="67"/>
      <c r="AJZ27" s="67"/>
      <c r="AKA27" s="67"/>
      <c r="AKB27" s="67"/>
      <c r="AKC27" s="67"/>
      <c r="AKD27" s="67"/>
      <c r="AKE27" s="67"/>
      <c r="AKF27" s="67"/>
      <c r="AKG27" s="67"/>
      <c r="AKH27" s="67"/>
      <c r="AKI27" s="67"/>
      <c r="AKJ27" s="67"/>
      <c r="AKK27" s="67"/>
      <c r="AKL27" s="67"/>
      <c r="AKM27" s="67"/>
      <c r="AKN27" s="67"/>
      <c r="AKO27" s="67"/>
      <c r="AKP27" s="67"/>
      <c r="AKQ27" s="67"/>
      <c r="AKR27" s="67"/>
      <c r="AKS27" s="67"/>
      <c r="AKT27" s="67"/>
      <c r="AKU27" s="67"/>
      <c r="AKV27" s="67"/>
      <c r="AKW27" s="67"/>
      <c r="AKX27" s="67"/>
      <c r="AKY27" s="67"/>
      <c r="AKZ27" s="67"/>
      <c r="ALA27" s="67"/>
      <c r="ALB27" s="67"/>
      <c r="ALC27" s="67"/>
      <c r="ALD27" s="67"/>
      <c r="ALE27" s="67"/>
      <c r="ALF27" s="67"/>
      <c r="ALG27" s="67"/>
      <c r="ALH27" s="67"/>
      <c r="ALI27" s="67"/>
      <c r="ALJ27" s="67"/>
      <c r="ALK27" s="67"/>
      <c r="ALL27" s="67"/>
      <c r="ALM27" s="67"/>
      <c r="ALN27" s="67"/>
      <c r="ALO27" s="67"/>
      <c r="ALP27" s="67"/>
      <c r="ALQ27" s="67"/>
      <c r="ALR27" s="67"/>
      <c r="ALS27" s="67"/>
      <c r="ALT27" s="67"/>
      <c r="ALU27" s="67"/>
      <c r="ALV27" s="67"/>
      <c r="ALW27" s="67"/>
      <c r="ALX27" s="67"/>
      <c r="ALY27" s="67"/>
      <c r="ALZ27" s="67"/>
      <c r="AMA27" s="67"/>
      <c r="AMB27" s="67"/>
      <c r="AMC27" s="67"/>
      <c r="AMD27" s="67"/>
      <c r="AME27" s="67"/>
      <c r="AMF27" s="67"/>
      <c r="AMG27" s="67"/>
      <c r="AMH27" s="67"/>
      <c r="AMI27" s="67"/>
      <c r="AMJ27" s="67"/>
      <c r="AMK27" s="67"/>
      <c r="AML27" s="67"/>
      <c r="AMM27" s="67"/>
      <c r="AMN27" s="67"/>
      <c r="AMO27" s="67"/>
      <c r="AMP27" s="67"/>
      <c r="AMQ27" s="67"/>
      <c r="AMR27" s="67"/>
      <c r="AMS27" s="67"/>
      <c r="AMT27" s="67"/>
      <c r="AMU27" s="67"/>
      <c r="AMV27" s="67"/>
      <c r="AMW27" s="67"/>
      <c r="AMX27" s="67"/>
      <c r="AMY27" s="67"/>
      <c r="AMZ27" s="67"/>
      <c r="ANA27" s="67"/>
      <c r="ANB27" s="67"/>
      <c r="ANC27" s="67"/>
      <c r="AND27" s="67"/>
      <c r="ANE27" s="67"/>
      <c r="ANF27" s="67"/>
      <c r="ANG27" s="67"/>
      <c r="ANH27" s="67"/>
      <c r="ANI27" s="67"/>
      <c r="ANJ27" s="67"/>
      <c r="ANK27" s="67"/>
      <c r="ANL27" s="67"/>
      <c r="ANM27" s="67"/>
      <c r="ANN27" s="67"/>
      <c r="ANO27" s="67"/>
      <c r="ANP27" s="67"/>
      <c r="ANQ27" s="67"/>
      <c r="ANR27" s="67"/>
      <c r="ANS27" s="67"/>
      <c r="ANT27" s="67"/>
      <c r="ANU27" s="67"/>
      <c r="ANV27" s="67"/>
      <c r="ANW27" s="67"/>
      <c r="ANX27" s="67"/>
      <c r="ANY27" s="67"/>
      <c r="ANZ27" s="67"/>
      <c r="AOA27" s="67"/>
      <c r="AOB27" s="67"/>
      <c r="AOC27" s="67"/>
      <c r="AOD27" s="67"/>
      <c r="AOE27" s="67"/>
      <c r="AOF27" s="67"/>
      <c r="AOG27" s="67"/>
      <c r="AOH27" s="67"/>
      <c r="AOI27" s="67"/>
      <c r="AOJ27" s="67"/>
      <c r="AOK27" s="67"/>
      <c r="AOL27" s="67"/>
      <c r="AOM27" s="67"/>
      <c r="AON27" s="67"/>
      <c r="AOO27" s="67"/>
      <c r="AOP27" s="67"/>
      <c r="AOQ27" s="67"/>
      <c r="AOR27" s="67"/>
      <c r="AOS27" s="67"/>
      <c r="AOT27" s="67"/>
      <c r="AOU27" s="67"/>
      <c r="AOV27" s="67"/>
      <c r="AOW27" s="67"/>
      <c r="AOX27" s="67"/>
      <c r="AOY27" s="67"/>
      <c r="AOZ27" s="67"/>
      <c r="APA27" s="67"/>
      <c r="APB27" s="67"/>
      <c r="APC27" s="67"/>
      <c r="APD27" s="67"/>
      <c r="APE27" s="67"/>
      <c r="APF27" s="67"/>
      <c r="APG27" s="67"/>
      <c r="APH27" s="67"/>
      <c r="API27" s="67"/>
      <c r="APJ27" s="67"/>
      <c r="APK27" s="67"/>
      <c r="APL27" s="67"/>
      <c r="APM27" s="67"/>
      <c r="APN27" s="67"/>
      <c r="APO27" s="67"/>
      <c r="APP27" s="67"/>
      <c r="APQ27" s="67"/>
      <c r="APR27" s="67"/>
      <c r="APS27" s="67"/>
      <c r="APT27" s="67"/>
      <c r="APU27" s="67"/>
      <c r="APV27" s="67"/>
      <c r="APW27" s="67"/>
      <c r="APX27" s="67"/>
      <c r="APY27" s="67"/>
      <c r="APZ27" s="67"/>
      <c r="AQA27" s="67"/>
      <c r="AQB27" s="67"/>
      <c r="AQC27" s="67"/>
      <c r="AQD27" s="67"/>
      <c r="AQE27" s="67"/>
      <c r="AQF27" s="67"/>
      <c r="AQG27" s="67"/>
      <c r="AQH27" s="67"/>
      <c r="AQI27" s="67"/>
      <c r="AQJ27" s="67"/>
      <c r="AQK27" s="67"/>
      <c r="AQL27" s="67"/>
      <c r="AQM27" s="67"/>
      <c r="AQN27" s="67"/>
      <c r="AQO27" s="67"/>
      <c r="AQP27" s="67"/>
      <c r="AQQ27" s="67"/>
      <c r="AQR27" s="67"/>
      <c r="AQS27" s="67"/>
      <c r="AQT27" s="67"/>
      <c r="AQU27" s="67"/>
      <c r="AQV27" s="67"/>
      <c r="AQW27" s="67"/>
      <c r="AQX27" s="67"/>
      <c r="AQY27" s="67"/>
      <c r="AQZ27" s="67"/>
      <c r="ARA27" s="67"/>
      <c r="ARB27" s="67"/>
      <c r="ARC27" s="67"/>
      <c r="ARD27" s="67"/>
      <c r="ARE27" s="67"/>
      <c r="ARF27" s="67"/>
      <c r="ARG27" s="67"/>
      <c r="ARH27" s="67"/>
      <c r="ARI27" s="67"/>
      <c r="ARJ27" s="67"/>
      <c r="ARK27" s="67"/>
      <c r="ARL27" s="67"/>
      <c r="ARM27" s="67"/>
      <c r="ARN27" s="67"/>
      <c r="ARO27" s="67"/>
      <c r="ARP27" s="67"/>
      <c r="ARQ27" s="67"/>
      <c r="ARR27" s="67"/>
      <c r="ARS27" s="67"/>
      <c r="ART27" s="67"/>
      <c r="ARU27" s="67"/>
      <c r="ARV27" s="67"/>
      <c r="ARW27" s="67"/>
      <c r="ARX27" s="67"/>
      <c r="ARY27" s="67"/>
      <c r="ARZ27" s="67"/>
      <c r="ASA27" s="67"/>
      <c r="ASB27" s="67"/>
      <c r="ASC27" s="67"/>
      <c r="ASD27" s="67"/>
      <c r="ASE27" s="67"/>
      <c r="ASF27" s="67"/>
      <c r="ASG27" s="67"/>
      <c r="ASH27" s="67"/>
      <c r="ASI27" s="67"/>
      <c r="ASJ27" s="67"/>
      <c r="ASK27" s="67"/>
      <c r="ASL27" s="67"/>
      <c r="ASM27" s="67"/>
      <c r="ASN27" s="67"/>
      <c r="ASO27" s="67"/>
      <c r="ASP27" s="67"/>
      <c r="ASQ27" s="67"/>
      <c r="ASR27" s="67"/>
      <c r="ASS27" s="67"/>
      <c r="AST27" s="67"/>
      <c r="ASU27" s="67"/>
      <c r="ASV27" s="67"/>
      <c r="ASW27" s="67"/>
      <c r="ASX27" s="67"/>
      <c r="ASY27" s="67"/>
      <c r="ASZ27" s="67"/>
      <c r="ATA27" s="67"/>
      <c r="ATB27" s="67"/>
      <c r="ATC27" s="67"/>
      <c r="ATD27" s="67"/>
      <c r="ATE27" s="67"/>
      <c r="ATF27" s="67"/>
      <c r="ATG27" s="67"/>
      <c r="ATH27" s="67"/>
      <c r="ATI27" s="67"/>
      <c r="ATJ27" s="67"/>
      <c r="ATK27" s="67"/>
      <c r="ATL27" s="67"/>
      <c r="ATM27" s="67"/>
      <c r="ATN27" s="67"/>
      <c r="ATO27" s="67"/>
      <c r="ATP27" s="67"/>
      <c r="ATQ27" s="67"/>
      <c r="ATR27" s="67"/>
      <c r="ATS27" s="67"/>
      <c r="ATT27" s="67"/>
      <c r="ATU27" s="67"/>
      <c r="ATV27" s="67"/>
      <c r="ATW27" s="67"/>
      <c r="ATX27" s="67"/>
      <c r="ATY27" s="67"/>
      <c r="ATZ27" s="67"/>
      <c r="AUA27" s="67"/>
      <c r="AUB27" s="67"/>
      <c r="AUC27" s="67"/>
      <c r="AUD27" s="67"/>
      <c r="AUE27" s="67"/>
      <c r="AUF27" s="67"/>
      <c r="AUG27" s="67"/>
      <c r="AUH27" s="67"/>
      <c r="AUI27" s="67"/>
      <c r="AUJ27" s="67"/>
      <c r="AUK27" s="67"/>
      <c r="AUL27" s="67"/>
      <c r="AUM27" s="67"/>
      <c r="AUN27" s="67"/>
      <c r="AUO27" s="67"/>
      <c r="AUP27" s="67"/>
      <c r="AUQ27" s="67"/>
      <c r="AUR27" s="67"/>
      <c r="AUS27" s="67"/>
      <c r="AUT27" s="67"/>
      <c r="AUU27" s="67"/>
      <c r="AUV27" s="67"/>
      <c r="AUW27" s="67"/>
      <c r="AUX27" s="67"/>
      <c r="AUY27" s="67"/>
      <c r="AUZ27" s="67"/>
      <c r="AVA27" s="67"/>
      <c r="AVB27" s="67"/>
      <c r="AVC27" s="67"/>
      <c r="AVD27" s="67"/>
      <c r="AVE27" s="67"/>
      <c r="AVF27" s="67"/>
      <c r="AVG27" s="67"/>
      <c r="AVH27" s="67"/>
      <c r="AVI27" s="67"/>
      <c r="AVJ27" s="67"/>
      <c r="AVK27" s="67"/>
      <c r="AVL27" s="67"/>
      <c r="AVM27" s="67"/>
      <c r="AVN27" s="67"/>
      <c r="AVO27" s="67"/>
      <c r="AVP27" s="67"/>
      <c r="AVQ27" s="67"/>
      <c r="AVR27" s="67"/>
      <c r="AVS27" s="67"/>
      <c r="AVT27" s="67"/>
      <c r="AVU27" s="67"/>
      <c r="AVV27" s="67"/>
      <c r="AVW27" s="67"/>
      <c r="AVX27" s="67"/>
      <c r="AVY27" s="67"/>
      <c r="AVZ27" s="67"/>
      <c r="AWA27" s="67"/>
      <c r="AWB27" s="67"/>
      <c r="AWC27" s="67"/>
      <c r="AWD27" s="67"/>
      <c r="AWE27" s="67"/>
      <c r="AWF27" s="67"/>
      <c r="AWG27" s="67"/>
      <c r="AWH27" s="67"/>
      <c r="AWI27" s="67"/>
      <c r="AWJ27" s="67"/>
      <c r="AWK27" s="67"/>
      <c r="AWL27" s="67"/>
      <c r="AWM27" s="67"/>
      <c r="AWN27" s="67"/>
      <c r="AWO27" s="67"/>
      <c r="AWP27" s="67"/>
      <c r="AWQ27" s="67"/>
      <c r="AWR27" s="67"/>
      <c r="AWS27" s="67"/>
      <c r="AWT27" s="67"/>
      <c r="AWU27" s="67"/>
      <c r="AWV27" s="67"/>
      <c r="AWW27" s="67"/>
      <c r="AWX27" s="67"/>
      <c r="AWY27" s="67"/>
      <c r="AWZ27" s="67"/>
      <c r="AXA27" s="67"/>
      <c r="AXB27" s="67"/>
      <c r="AXC27" s="67"/>
      <c r="AXD27" s="67"/>
      <c r="AXE27" s="67"/>
      <c r="AXF27" s="67"/>
      <c r="AXG27" s="67"/>
      <c r="AXH27" s="67"/>
      <c r="AXI27" s="67"/>
      <c r="AXJ27" s="67"/>
      <c r="AXK27" s="67"/>
      <c r="AXL27" s="67"/>
      <c r="AXM27" s="67"/>
      <c r="AXN27" s="67"/>
      <c r="AXO27" s="67"/>
      <c r="AXP27" s="67"/>
      <c r="AXQ27" s="67"/>
      <c r="AXR27" s="67"/>
      <c r="AXS27" s="67"/>
      <c r="AXT27" s="67"/>
      <c r="AXU27" s="67"/>
      <c r="AXV27" s="67"/>
      <c r="AXW27" s="67"/>
      <c r="AXX27" s="67"/>
      <c r="AXY27" s="67"/>
      <c r="AXZ27" s="67"/>
      <c r="AYA27" s="67"/>
      <c r="AYB27" s="67"/>
      <c r="AYC27" s="67"/>
      <c r="AYD27" s="67"/>
      <c r="AYE27" s="67"/>
      <c r="AYF27" s="67"/>
      <c r="AYG27" s="67"/>
      <c r="AYH27" s="67"/>
      <c r="AYI27" s="67"/>
      <c r="AYJ27" s="67"/>
      <c r="AYK27" s="67"/>
      <c r="AYL27" s="67"/>
      <c r="AYM27" s="67"/>
      <c r="AYN27" s="67"/>
      <c r="AYO27" s="67"/>
      <c r="AYP27" s="67"/>
      <c r="AYQ27" s="67"/>
      <c r="AYR27" s="67"/>
      <c r="AYS27" s="67"/>
      <c r="AYT27" s="67"/>
      <c r="AYU27" s="67"/>
      <c r="AYV27" s="67"/>
      <c r="AYW27" s="67"/>
      <c r="AYX27" s="67"/>
      <c r="AYY27" s="67"/>
      <c r="AYZ27" s="67"/>
      <c r="AZA27" s="67"/>
      <c r="AZB27" s="67"/>
      <c r="AZC27" s="67"/>
      <c r="AZD27" s="67"/>
      <c r="AZE27" s="67"/>
      <c r="AZF27" s="67"/>
      <c r="AZG27" s="67"/>
      <c r="AZH27" s="67"/>
      <c r="AZI27" s="67"/>
      <c r="AZJ27" s="67"/>
      <c r="AZK27" s="67"/>
      <c r="AZL27" s="67"/>
      <c r="AZM27" s="67"/>
      <c r="AZN27" s="67"/>
      <c r="AZO27" s="67"/>
      <c r="AZP27" s="67"/>
      <c r="AZQ27" s="67"/>
      <c r="AZR27" s="67"/>
      <c r="AZS27" s="67"/>
      <c r="AZT27" s="67"/>
      <c r="AZU27" s="67"/>
      <c r="AZV27" s="67"/>
      <c r="AZW27" s="67"/>
      <c r="AZX27" s="67"/>
      <c r="AZY27" s="67"/>
      <c r="AZZ27" s="67"/>
      <c r="BAA27" s="67"/>
      <c r="BAB27" s="67"/>
      <c r="BAC27" s="67"/>
      <c r="BAD27" s="67"/>
      <c r="BAE27" s="67"/>
      <c r="BAF27" s="67"/>
      <c r="BAG27" s="67"/>
      <c r="BAH27" s="67"/>
      <c r="BAI27" s="67"/>
      <c r="BAJ27" s="67"/>
      <c r="BAK27" s="67"/>
      <c r="BAL27" s="67"/>
      <c r="BAM27" s="67"/>
      <c r="BAN27" s="67"/>
      <c r="BAO27" s="67"/>
      <c r="BAP27" s="67"/>
      <c r="BAQ27" s="67"/>
      <c r="BAR27" s="67"/>
      <c r="BAS27" s="67"/>
      <c r="BAT27" s="67"/>
      <c r="BAU27" s="67"/>
      <c r="BAV27" s="67"/>
      <c r="BAW27" s="67"/>
      <c r="BAX27" s="67"/>
      <c r="BAY27" s="67"/>
      <c r="BAZ27" s="67"/>
      <c r="BBA27" s="67"/>
      <c r="BBB27" s="67"/>
      <c r="BBC27" s="67"/>
      <c r="BBD27" s="67"/>
      <c r="BBE27" s="67"/>
      <c r="BBF27" s="67"/>
      <c r="BBG27" s="67"/>
      <c r="BBH27" s="67"/>
      <c r="BBI27" s="67"/>
      <c r="BBJ27" s="67"/>
      <c r="BBK27" s="67"/>
      <c r="BBL27" s="67"/>
      <c r="BBM27" s="67"/>
      <c r="BBN27" s="67"/>
      <c r="BBO27" s="67"/>
      <c r="BBP27" s="67"/>
      <c r="BBQ27" s="67"/>
      <c r="BBR27" s="67"/>
      <c r="BBS27" s="67"/>
      <c r="BBT27" s="67"/>
      <c r="BBU27" s="67"/>
      <c r="BBV27" s="67"/>
      <c r="BBW27" s="67"/>
      <c r="BBX27" s="67"/>
      <c r="BBY27" s="67"/>
      <c r="BBZ27" s="67"/>
      <c r="BCA27" s="67"/>
      <c r="BCB27" s="67"/>
      <c r="BCC27" s="67"/>
      <c r="BCD27" s="67"/>
      <c r="BCE27" s="67"/>
      <c r="BCF27" s="67"/>
      <c r="BCG27" s="67"/>
      <c r="BCH27" s="67"/>
      <c r="BCI27" s="67"/>
      <c r="BCJ27" s="67"/>
      <c r="BCK27" s="67"/>
      <c r="BCL27" s="67"/>
      <c r="BCM27" s="67"/>
      <c r="BCN27" s="67"/>
      <c r="BCO27" s="67"/>
      <c r="BCP27" s="67"/>
      <c r="BCQ27" s="67"/>
      <c r="BCR27" s="67"/>
      <c r="BCS27" s="67"/>
      <c r="BCT27" s="67"/>
      <c r="BCU27" s="67"/>
      <c r="BCV27" s="67"/>
      <c r="BCW27" s="67"/>
      <c r="BCX27" s="67"/>
      <c r="BCY27" s="67"/>
      <c r="BCZ27" s="67"/>
      <c r="BDA27" s="67"/>
      <c r="BDB27" s="67"/>
      <c r="BDC27" s="67"/>
      <c r="BDD27" s="67"/>
      <c r="BDE27" s="67"/>
      <c r="BDF27" s="67"/>
      <c r="BDG27" s="67"/>
      <c r="BDH27" s="67"/>
      <c r="BDI27" s="67"/>
      <c r="BDJ27" s="67"/>
      <c r="BDK27" s="67"/>
      <c r="BDL27" s="67"/>
      <c r="BDM27" s="67"/>
      <c r="BDN27" s="67"/>
      <c r="BDO27" s="67"/>
      <c r="BDP27" s="67"/>
      <c r="BDQ27" s="67"/>
      <c r="BDR27" s="67"/>
      <c r="BDS27" s="67"/>
      <c r="BDT27" s="67"/>
      <c r="BDU27" s="67"/>
      <c r="BDV27" s="67"/>
      <c r="BDW27" s="67"/>
      <c r="BDX27" s="67"/>
      <c r="BDY27" s="67"/>
      <c r="BDZ27" s="67"/>
      <c r="BEA27" s="67"/>
      <c r="BEB27" s="67"/>
      <c r="BEC27" s="67"/>
      <c r="BED27" s="67"/>
      <c r="BEE27" s="67"/>
      <c r="BEF27" s="67"/>
      <c r="BEG27" s="67"/>
      <c r="BEH27" s="67"/>
      <c r="BEI27" s="67"/>
      <c r="BEJ27" s="67"/>
      <c r="BEK27" s="67"/>
      <c r="BEL27" s="67"/>
      <c r="BEM27" s="67"/>
      <c r="BEN27" s="67"/>
      <c r="BEO27" s="67"/>
      <c r="BEP27" s="67"/>
      <c r="BEQ27" s="67"/>
      <c r="BER27" s="67"/>
      <c r="BES27" s="67"/>
      <c r="BET27" s="67"/>
      <c r="BEU27" s="67"/>
      <c r="BEV27" s="67"/>
      <c r="BEW27" s="67"/>
      <c r="BEX27" s="67"/>
      <c r="BEY27" s="67"/>
      <c r="BEZ27" s="67"/>
      <c r="BFA27" s="67"/>
      <c r="BFB27" s="67"/>
      <c r="BFC27" s="67"/>
      <c r="BFD27" s="67"/>
      <c r="BFE27" s="67"/>
      <c r="BFF27" s="67"/>
      <c r="BFG27" s="67"/>
      <c r="BFH27" s="67"/>
      <c r="BFI27" s="67"/>
      <c r="BFJ27" s="67"/>
      <c r="BFK27" s="67"/>
      <c r="BFL27" s="67"/>
      <c r="BFM27" s="67"/>
      <c r="BFN27" s="67"/>
      <c r="BFO27" s="67"/>
      <c r="BFP27" s="67"/>
      <c r="BFQ27" s="67"/>
      <c r="BFR27" s="67"/>
      <c r="BFS27" s="67"/>
      <c r="BFT27" s="67"/>
      <c r="BFU27" s="67"/>
      <c r="BFV27" s="67"/>
      <c r="BFW27" s="67"/>
      <c r="BFX27" s="67"/>
      <c r="BFY27" s="67"/>
      <c r="BFZ27" s="67"/>
      <c r="BGA27" s="67"/>
      <c r="BGB27" s="67"/>
      <c r="BGC27" s="67"/>
      <c r="BGD27" s="67"/>
      <c r="BGE27" s="67"/>
      <c r="BGF27" s="67"/>
      <c r="BGG27" s="67"/>
      <c r="BGH27" s="67"/>
      <c r="BGI27" s="67"/>
      <c r="BGJ27" s="67"/>
      <c r="BGK27" s="67"/>
      <c r="BGL27" s="67"/>
      <c r="BGM27" s="67"/>
      <c r="BGN27" s="67"/>
      <c r="BGO27" s="67"/>
      <c r="BGP27" s="67"/>
      <c r="BGQ27" s="67"/>
      <c r="BGR27" s="67"/>
      <c r="BGS27" s="67"/>
      <c r="BGT27" s="67"/>
      <c r="BGU27" s="67"/>
      <c r="BGV27" s="67"/>
      <c r="BGW27" s="67"/>
      <c r="BGX27" s="67"/>
      <c r="BGY27" s="67"/>
      <c r="BGZ27" s="67"/>
      <c r="BHA27" s="67"/>
      <c r="BHB27" s="67"/>
      <c r="BHC27" s="67"/>
      <c r="BHD27" s="67"/>
      <c r="BHE27" s="67"/>
      <c r="BHF27" s="67"/>
      <c r="BHG27" s="67"/>
      <c r="BHH27" s="67"/>
      <c r="BHI27" s="67"/>
      <c r="BHJ27" s="67"/>
      <c r="BHK27" s="67"/>
      <c r="BHL27" s="67"/>
      <c r="BHM27" s="67"/>
      <c r="BHN27" s="67"/>
      <c r="BHO27" s="67"/>
      <c r="BHP27" s="67"/>
      <c r="BHQ27" s="67"/>
      <c r="BHR27" s="67"/>
      <c r="BHS27" s="67"/>
      <c r="BHT27" s="67"/>
      <c r="BHU27" s="67"/>
      <c r="BHV27" s="67"/>
      <c r="BHW27" s="67"/>
      <c r="BHX27" s="67"/>
      <c r="BHY27" s="67"/>
      <c r="BHZ27" s="67"/>
      <c r="BIA27" s="67"/>
      <c r="BIB27" s="67"/>
      <c r="BIC27" s="67"/>
      <c r="BID27" s="67"/>
      <c r="BIE27" s="67"/>
      <c r="BIF27" s="67"/>
      <c r="BIG27" s="67"/>
      <c r="BIH27" s="67"/>
      <c r="BII27" s="67"/>
      <c r="BIJ27" s="67"/>
      <c r="BIK27" s="67"/>
      <c r="BIL27" s="67"/>
      <c r="BIM27" s="67"/>
      <c r="BIN27" s="67"/>
      <c r="BIO27" s="67"/>
      <c r="BIP27" s="67"/>
      <c r="BIQ27" s="67"/>
      <c r="BIR27" s="67"/>
      <c r="BIS27" s="67"/>
      <c r="BIT27" s="67"/>
      <c r="BIU27" s="67"/>
      <c r="BIV27" s="67"/>
      <c r="BIW27" s="67"/>
      <c r="BIX27" s="67"/>
      <c r="BIY27" s="67"/>
      <c r="BIZ27" s="67"/>
      <c r="BJA27" s="67"/>
      <c r="BJB27" s="67"/>
      <c r="BJC27" s="67"/>
      <c r="BJD27" s="67"/>
      <c r="BJE27" s="67"/>
      <c r="BJF27" s="67"/>
      <c r="BJG27" s="67"/>
      <c r="BJH27" s="67"/>
      <c r="BJI27" s="67"/>
      <c r="BJJ27" s="67"/>
      <c r="BJK27" s="67"/>
      <c r="BJL27" s="67"/>
      <c r="BJM27" s="67"/>
      <c r="BJN27" s="67"/>
      <c r="BJO27" s="67"/>
      <c r="BJP27" s="67"/>
      <c r="BJQ27" s="67"/>
      <c r="BJR27" s="67"/>
      <c r="BJS27" s="67"/>
      <c r="BJT27" s="67"/>
      <c r="BJU27" s="67"/>
      <c r="BJV27" s="67"/>
      <c r="BJW27" s="67"/>
      <c r="BJX27" s="67"/>
      <c r="BJY27" s="67"/>
      <c r="BJZ27" s="67"/>
      <c r="BKA27" s="67"/>
      <c r="BKB27" s="67"/>
      <c r="BKC27" s="67"/>
      <c r="BKD27" s="67"/>
      <c r="BKE27" s="67"/>
      <c r="BKF27" s="67"/>
      <c r="BKG27" s="67"/>
      <c r="BKH27" s="67"/>
      <c r="BKI27" s="67"/>
      <c r="BKJ27" s="67"/>
      <c r="BKK27" s="67"/>
      <c r="BKL27" s="67"/>
      <c r="BKM27" s="67"/>
      <c r="BKN27" s="67"/>
      <c r="BKO27" s="67"/>
      <c r="BKP27" s="67"/>
      <c r="BKQ27" s="67"/>
      <c r="BKR27" s="67"/>
      <c r="BKS27" s="67"/>
      <c r="BKT27" s="67"/>
      <c r="BKU27" s="67"/>
      <c r="BKV27" s="67"/>
      <c r="BKW27" s="67"/>
      <c r="BKX27" s="67"/>
      <c r="BKY27" s="67"/>
      <c r="BKZ27" s="67"/>
      <c r="BLA27" s="67"/>
      <c r="BLB27" s="67"/>
      <c r="BLC27" s="67"/>
      <c r="BLD27" s="67"/>
      <c r="BLE27" s="67"/>
      <c r="BLF27" s="67"/>
      <c r="BLG27" s="67"/>
      <c r="BLH27" s="67"/>
      <c r="BLI27" s="67"/>
      <c r="BLJ27" s="67"/>
      <c r="BLK27" s="67"/>
      <c r="BLL27" s="67"/>
      <c r="BLM27" s="67"/>
      <c r="BLN27" s="67"/>
      <c r="BLO27" s="67"/>
      <c r="BLP27" s="67"/>
      <c r="BLQ27" s="67"/>
      <c r="BLR27" s="67"/>
      <c r="BLS27" s="67"/>
      <c r="BLT27" s="67"/>
      <c r="BLU27" s="67"/>
      <c r="BLV27" s="67"/>
      <c r="BLW27" s="67"/>
      <c r="BLX27" s="67"/>
      <c r="BLY27" s="67"/>
      <c r="BLZ27" s="67"/>
      <c r="BMA27" s="67"/>
      <c r="BMB27" s="67"/>
      <c r="BMC27" s="67"/>
      <c r="BMD27" s="67"/>
      <c r="BME27" s="67"/>
      <c r="BMF27" s="67"/>
      <c r="BMG27" s="67"/>
      <c r="BMH27" s="67"/>
      <c r="BMI27" s="67"/>
      <c r="BMJ27" s="67"/>
      <c r="BMK27" s="67"/>
      <c r="BML27" s="67"/>
      <c r="BMM27" s="67"/>
      <c r="BMN27" s="67"/>
      <c r="BMO27" s="67"/>
      <c r="BMP27" s="67"/>
      <c r="BMQ27" s="67"/>
      <c r="BMR27" s="67"/>
      <c r="BMS27" s="67"/>
      <c r="BMT27" s="67"/>
      <c r="BMU27" s="67"/>
      <c r="BMV27" s="67"/>
      <c r="BMW27" s="67"/>
      <c r="BMX27" s="67"/>
      <c r="BMY27" s="67"/>
      <c r="BMZ27" s="67"/>
      <c r="BNA27" s="67"/>
      <c r="BNB27" s="67"/>
      <c r="BNC27" s="67"/>
      <c r="BND27" s="67"/>
      <c r="BNE27" s="67"/>
      <c r="BNF27" s="67"/>
      <c r="BNG27" s="67"/>
      <c r="BNH27" s="67"/>
      <c r="BNI27" s="67"/>
      <c r="BNJ27" s="67"/>
      <c r="BNK27" s="67"/>
      <c r="BNL27" s="67"/>
      <c r="BNM27" s="67"/>
      <c r="BNN27" s="67"/>
      <c r="BNO27" s="67"/>
      <c r="BNP27" s="67"/>
      <c r="BNQ27" s="67"/>
      <c r="BNR27" s="67"/>
      <c r="BNS27" s="67"/>
      <c r="BNT27" s="67"/>
      <c r="BNU27" s="67"/>
      <c r="BNV27" s="67"/>
      <c r="BNW27" s="67"/>
      <c r="BNX27" s="67"/>
      <c r="BNY27" s="67"/>
      <c r="BNZ27" s="67"/>
      <c r="BOA27" s="67"/>
      <c r="BOB27" s="67"/>
      <c r="BOC27" s="67"/>
      <c r="BOD27" s="67"/>
      <c r="BOE27" s="67"/>
      <c r="BOF27" s="67"/>
      <c r="BOG27" s="67"/>
      <c r="BOH27" s="67"/>
      <c r="BOI27" s="67"/>
      <c r="BOJ27" s="67"/>
      <c r="BOK27" s="67"/>
      <c r="BOL27" s="67"/>
      <c r="BOM27" s="67"/>
      <c r="BON27" s="67"/>
      <c r="BOO27" s="67"/>
      <c r="BOP27" s="67"/>
      <c r="BOQ27" s="67"/>
      <c r="BOR27" s="67"/>
      <c r="BOS27" s="67"/>
      <c r="BOT27" s="67"/>
      <c r="BOU27" s="67"/>
      <c r="BOV27" s="67"/>
      <c r="BOW27" s="67"/>
      <c r="BOX27" s="67"/>
      <c r="BOY27" s="67"/>
      <c r="BOZ27" s="67"/>
      <c r="BPA27" s="67"/>
      <c r="BPB27" s="67"/>
      <c r="BPC27" s="67"/>
      <c r="BPD27" s="67"/>
      <c r="BPE27" s="67"/>
      <c r="BPF27" s="67"/>
      <c r="BPG27" s="67"/>
      <c r="BPH27" s="67"/>
      <c r="BPI27" s="67"/>
      <c r="BPJ27" s="67"/>
      <c r="BPK27" s="67"/>
      <c r="BPL27" s="67"/>
      <c r="BPM27" s="67"/>
      <c r="BPN27" s="67"/>
      <c r="BPO27" s="67"/>
      <c r="BPP27" s="67"/>
      <c r="BPQ27" s="67"/>
      <c r="BPR27" s="67"/>
      <c r="BPS27" s="67"/>
      <c r="BPT27" s="67"/>
      <c r="BPU27" s="67"/>
      <c r="BPV27" s="67"/>
      <c r="BPW27" s="67"/>
      <c r="BPX27" s="67"/>
      <c r="BPY27" s="67"/>
      <c r="BPZ27" s="67"/>
      <c r="BQA27" s="67"/>
      <c r="BQB27" s="67"/>
      <c r="BQC27" s="67"/>
      <c r="BQD27" s="67"/>
      <c r="BQE27" s="67"/>
      <c r="BQF27" s="67"/>
      <c r="BQG27" s="67"/>
      <c r="BQH27" s="67"/>
      <c r="BQI27" s="67"/>
      <c r="BQJ27" s="67"/>
      <c r="BQK27" s="67"/>
      <c r="BQL27" s="67"/>
      <c r="BQM27" s="67"/>
      <c r="BQN27" s="67"/>
      <c r="BQO27" s="67"/>
      <c r="BQP27" s="67"/>
      <c r="BQQ27" s="67"/>
      <c r="BQR27" s="67"/>
      <c r="BQS27" s="67"/>
      <c r="BQT27" s="67"/>
      <c r="BQU27" s="67"/>
      <c r="BQV27" s="67"/>
      <c r="BQW27" s="67"/>
      <c r="BQX27" s="67"/>
      <c r="BQY27" s="67"/>
      <c r="BQZ27" s="67"/>
      <c r="BRA27" s="67"/>
      <c r="BRB27" s="67"/>
      <c r="BRC27" s="67"/>
      <c r="BRD27" s="67"/>
      <c r="BRE27" s="67"/>
      <c r="BRF27" s="67"/>
      <c r="BRG27" s="67"/>
      <c r="BRH27" s="67"/>
      <c r="BRI27" s="67"/>
      <c r="BRJ27" s="67"/>
      <c r="BRK27" s="67"/>
      <c r="BRL27" s="67"/>
      <c r="BRM27" s="67"/>
      <c r="BRN27" s="67"/>
      <c r="BRO27" s="67"/>
      <c r="BRP27" s="67"/>
      <c r="BRQ27" s="67"/>
      <c r="BRR27" s="67"/>
      <c r="BRS27" s="67"/>
      <c r="BRT27" s="67"/>
      <c r="BRU27" s="67"/>
      <c r="BRV27" s="67"/>
      <c r="BRW27" s="67"/>
      <c r="BRX27" s="67"/>
      <c r="BRY27" s="67"/>
      <c r="BRZ27" s="67"/>
      <c r="BSA27" s="67"/>
      <c r="BSB27" s="67"/>
      <c r="BSC27" s="67"/>
      <c r="BSD27" s="67"/>
      <c r="BSE27" s="67"/>
      <c r="BSF27" s="67"/>
      <c r="BSG27" s="67"/>
      <c r="BSH27" s="67"/>
      <c r="BSI27" s="67"/>
      <c r="BSJ27" s="67"/>
      <c r="BSK27" s="67"/>
      <c r="BSL27" s="67"/>
      <c r="BSM27" s="67"/>
      <c r="BSN27" s="67"/>
      <c r="BSO27" s="67"/>
      <c r="BSP27" s="67"/>
      <c r="BSQ27" s="67"/>
      <c r="BSR27" s="67"/>
      <c r="BSS27" s="67"/>
      <c r="BST27" s="67"/>
      <c r="BSU27" s="67"/>
      <c r="BSV27" s="67"/>
      <c r="BSW27" s="67"/>
      <c r="BSX27" s="67"/>
      <c r="BSY27" s="67"/>
      <c r="BSZ27" s="67"/>
      <c r="BTA27" s="67"/>
      <c r="BTB27" s="67"/>
      <c r="BTC27" s="67"/>
      <c r="BTD27" s="67"/>
      <c r="BTE27" s="67"/>
      <c r="BTF27" s="67"/>
      <c r="BTG27" s="67"/>
      <c r="BTH27" s="67"/>
      <c r="BTI27" s="67"/>
      <c r="BTJ27" s="67"/>
      <c r="BTK27" s="67"/>
      <c r="BTL27" s="67"/>
      <c r="BTM27" s="67"/>
      <c r="BTN27" s="67"/>
      <c r="BTO27" s="67"/>
      <c r="BTP27" s="67"/>
      <c r="BTQ27" s="67"/>
      <c r="BTR27" s="67"/>
      <c r="BTS27" s="67"/>
      <c r="BTT27" s="67"/>
      <c r="BTU27" s="67"/>
      <c r="BTV27" s="67"/>
      <c r="BTW27" s="67"/>
      <c r="BTX27" s="67"/>
      <c r="BTY27" s="67"/>
      <c r="BTZ27" s="67"/>
      <c r="BUA27" s="67"/>
      <c r="BUB27" s="67"/>
      <c r="BUC27" s="67"/>
      <c r="BUD27" s="67"/>
      <c r="BUE27" s="67"/>
      <c r="BUF27" s="67"/>
      <c r="BUG27" s="67"/>
      <c r="BUH27" s="67"/>
      <c r="BUI27" s="67"/>
      <c r="BUJ27" s="67"/>
      <c r="BUK27" s="67"/>
      <c r="BUL27" s="67"/>
      <c r="BUM27" s="67"/>
      <c r="BUN27" s="67"/>
      <c r="BUO27" s="67"/>
      <c r="BUP27" s="67"/>
      <c r="BUQ27" s="67"/>
      <c r="BUR27" s="67"/>
      <c r="BUS27" s="67"/>
      <c r="BUT27" s="67"/>
      <c r="BUU27" s="67"/>
      <c r="BUV27" s="67"/>
      <c r="BUW27" s="67"/>
      <c r="BUX27" s="67"/>
      <c r="BUY27" s="67"/>
      <c r="BUZ27" s="67"/>
      <c r="BVA27" s="67"/>
      <c r="BVB27" s="67"/>
      <c r="BVC27" s="67"/>
      <c r="BVD27" s="67"/>
      <c r="BVE27" s="67"/>
      <c r="BVF27" s="67"/>
      <c r="BVG27" s="67"/>
      <c r="BVH27" s="67"/>
      <c r="BVI27" s="67"/>
      <c r="BVJ27" s="67"/>
      <c r="BVK27" s="67"/>
      <c r="BVL27" s="67"/>
      <c r="BVM27" s="67"/>
      <c r="BVN27" s="67"/>
      <c r="BVO27" s="67"/>
      <c r="BVP27" s="67"/>
      <c r="BVQ27" s="67"/>
      <c r="BVR27" s="67"/>
      <c r="BVS27" s="67"/>
      <c r="BVT27" s="67"/>
      <c r="BVU27" s="67"/>
      <c r="BVV27" s="67"/>
      <c r="BVW27" s="67"/>
      <c r="BVX27" s="67"/>
      <c r="BVY27" s="67"/>
      <c r="BVZ27" s="67"/>
      <c r="BWA27" s="67"/>
      <c r="BWB27" s="67"/>
      <c r="BWC27" s="67"/>
      <c r="BWD27" s="67"/>
      <c r="BWE27" s="67"/>
      <c r="BWF27" s="67"/>
      <c r="BWG27" s="67"/>
      <c r="BWH27" s="67"/>
      <c r="BWI27" s="67"/>
      <c r="BWJ27" s="67"/>
      <c r="BWK27" s="67"/>
      <c r="BWL27" s="67"/>
      <c r="BWM27" s="67"/>
      <c r="BWN27" s="67"/>
      <c r="BWO27" s="67"/>
    </row>
    <row r="28" spans="1:1965" s="68" customFormat="1" ht="31.5" x14ac:dyDescent="0.25">
      <c r="A28" s="77">
        <v>57</v>
      </c>
      <c r="B28" s="86" t="s">
        <v>433</v>
      </c>
      <c r="C28" s="87" t="s">
        <v>452</v>
      </c>
      <c r="D28" s="79" t="s">
        <v>422</v>
      </c>
      <c r="E28" s="80">
        <v>14000</v>
      </c>
      <c r="F28" s="80">
        <v>3900</v>
      </c>
      <c r="G28" s="80">
        <v>0</v>
      </c>
      <c r="H28" s="80">
        <v>0</v>
      </c>
      <c r="I28" s="80">
        <v>0</v>
      </c>
      <c r="J28" s="80">
        <v>0</v>
      </c>
      <c r="K28" s="80">
        <v>0</v>
      </c>
      <c r="L28" s="80">
        <v>0</v>
      </c>
      <c r="M28" s="80">
        <v>0</v>
      </c>
      <c r="N28" s="81">
        <v>0</v>
      </c>
      <c r="O28" s="82">
        <f t="shared" ref="O28:O35" si="2">SUM(E28:N28)</f>
        <v>17900</v>
      </c>
      <c r="P28" s="84"/>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c r="IU28" s="67"/>
      <c r="IV28" s="67"/>
      <c r="IW28" s="67"/>
      <c r="IX28" s="67"/>
      <c r="IY28" s="67"/>
      <c r="IZ28" s="67"/>
      <c r="JA28" s="67"/>
      <c r="JB28" s="67"/>
      <c r="JC28" s="67"/>
      <c r="JD28" s="67"/>
      <c r="JE28" s="67"/>
      <c r="JF28" s="67"/>
      <c r="JG28" s="67"/>
      <c r="JH28" s="67"/>
      <c r="JI28" s="67"/>
      <c r="JJ28" s="67"/>
      <c r="JK28" s="67"/>
      <c r="JL28" s="67"/>
      <c r="JM28" s="67"/>
      <c r="JN28" s="67"/>
      <c r="JO28" s="67"/>
      <c r="JP28" s="67"/>
      <c r="JQ28" s="67"/>
      <c r="JR28" s="67"/>
      <c r="JS28" s="67"/>
      <c r="JT28" s="67"/>
      <c r="JU28" s="67"/>
      <c r="JV28" s="67"/>
      <c r="JW28" s="67"/>
      <c r="JX28" s="67"/>
      <c r="JY28" s="67"/>
      <c r="JZ28" s="67"/>
      <c r="KA28" s="67"/>
      <c r="KB28" s="67"/>
      <c r="KC28" s="67"/>
      <c r="KD28" s="67"/>
      <c r="KE28" s="67"/>
      <c r="KF28" s="67"/>
      <c r="KG28" s="67"/>
      <c r="KH28" s="67"/>
      <c r="KI28" s="67"/>
      <c r="KJ28" s="67"/>
      <c r="KK28" s="67"/>
      <c r="KL28" s="67"/>
      <c r="KM28" s="67"/>
      <c r="KN28" s="67"/>
      <c r="KO28" s="67"/>
      <c r="KP28" s="67"/>
      <c r="KQ28" s="67"/>
      <c r="KR28" s="67"/>
      <c r="KS28" s="67"/>
      <c r="KT28" s="67"/>
      <c r="KU28" s="67"/>
      <c r="KV28" s="67"/>
      <c r="KW28" s="67"/>
      <c r="KX28" s="67"/>
      <c r="KY28" s="67"/>
      <c r="KZ28" s="67"/>
      <c r="LA28" s="67"/>
      <c r="LB28" s="67"/>
      <c r="LC28" s="67"/>
      <c r="LD28" s="67"/>
      <c r="LE28" s="67"/>
      <c r="LF28" s="67"/>
      <c r="LG28" s="67"/>
      <c r="LH28" s="67"/>
      <c r="LI28" s="67"/>
      <c r="LJ28" s="67"/>
      <c r="LK28" s="67"/>
      <c r="LL28" s="67"/>
      <c r="LM28" s="67"/>
      <c r="LN28" s="67"/>
      <c r="LO28" s="67"/>
      <c r="LP28" s="67"/>
      <c r="LQ28" s="67"/>
      <c r="LR28" s="67"/>
      <c r="LS28" s="67"/>
      <c r="LT28" s="67"/>
      <c r="LU28" s="67"/>
      <c r="LV28" s="67"/>
      <c r="LW28" s="67"/>
      <c r="LX28" s="67"/>
      <c r="LY28" s="67"/>
      <c r="LZ28" s="67"/>
      <c r="MA28" s="67"/>
      <c r="MB28" s="67"/>
      <c r="MC28" s="67"/>
      <c r="MD28" s="67"/>
      <c r="ME28" s="67"/>
      <c r="MF28" s="67"/>
      <c r="MG28" s="67"/>
      <c r="MH28" s="67"/>
      <c r="MI28" s="67"/>
      <c r="MJ28" s="67"/>
      <c r="MK28" s="67"/>
      <c r="ML28" s="67"/>
      <c r="MM28" s="67"/>
      <c r="MN28" s="67"/>
      <c r="MO28" s="67"/>
      <c r="MP28" s="67"/>
      <c r="MQ28" s="67"/>
      <c r="MR28" s="67"/>
      <c r="MS28" s="67"/>
      <c r="MT28" s="67"/>
      <c r="MU28" s="67"/>
      <c r="MV28" s="67"/>
      <c r="MW28" s="67"/>
      <c r="MX28" s="67"/>
      <c r="MY28" s="67"/>
      <c r="MZ28" s="67"/>
      <c r="NA28" s="67"/>
      <c r="NB28" s="67"/>
      <c r="NC28" s="67"/>
      <c r="ND28" s="67"/>
      <c r="NE28" s="67"/>
      <c r="NF28" s="67"/>
      <c r="NG28" s="67"/>
      <c r="NH28" s="67"/>
      <c r="NI28" s="67"/>
      <c r="NJ28" s="67"/>
      <c r="NK28" s="67"/>
      <c r="NL28" s="67"/>
      <c r="NM28" s="67"/>
      <c r="NN28" s="67"/>
      <c r="NO28" s="67"/>
      <c r="NP28" s="67"/>
      <c r="NQ28" s="67"/>
      <c r="NR28" s="67"/>
      <c r="NS28" s="67"/>
      <c r="NT28" s="67"/>
      <c r="NU28" s="67"/>
      <c r="NV28" s="67"/>
      <c r="NW28" s="67"/>
      <c r="NX28" s="67"/>
      <c r="NY28" s="67"/>
      <c r="NZ28" s="67"/>
      <c r="OA28" s="67"/>
      <c r="OB28" s="67"/>
      <c r="OC28" s="67"/>
      <c r="OD28" s="67"/>
      <c r="OE28" s="67"/>
      <c r="OF28" s="67"/>
      <c r="OG28" s="67"/>
      <c r="OH28" s="67"/>
      <c r="OI28" s="67"/>
      <c r="OJ28" s="67"/>
      <c r="OK28" s="67"/>
      <c r="OL28" s="67"/>
      <c r="OM28" s="67"/>
      <c r="ON28" s="67"/>
      <c r="OO28" s="67"/>
      <c r="OP28" s="67"/>
      <c r="OQ28" s="67"/>
      <c r="OR28" s="67"/>
      <c r="OS28" s="67"/>
      <c r="OT28" s="67"/>
      <c r="OU28" s="67"/>
      <c r="OV28" s="67"/>
      <c r="OW28" s="67"/>
      <c r="OX28" s="67"/>
      <c r="OY28" s="67"/>
      <c r="OZ28" s="67"/>
      <c r="PA28" s="67"/>
      <c r="PB28" s="67"/>
      <c r="PC28" s="67"/>
      <c r="PD28" s="67"/>
      <c r="PE28" s="67"/>
      <c r="PF28" s="67"/>
      <c r="PG28" s="67"/>
      <c r="PH28" s="67"/>
      <c r="PI28" s="67"/>
      <c r="PJ28" s="67"/>
      <c r="PK28" s="67"/>
      <c r="PL28" s="67"/>
      <c r="PM28" s="67"/>
      <c r="PN28" s="67"/>
      <c r="PO28" s="67"/>
      <c r="PP28" s="67"/>
      <c r="PQ28" s="67"/>
      <c r="PR28" s="67"/>
      <c r="PS28" s="67"/>
      <c r="PT28" s="67"/>
      <c r="PU28" s="67"/>
      <c r="PV28" s="67"/>
      <c r="PW28" s="67"/>
      <c r="PX28" s="67"/>
      <c r="PY28" s="67"/>
      <c r="PZ28" s="67"/>
      <c r="QA28" s="67"/>
      <c r="QB28" s="67"/>
      <c r="QC28" s="67"/>
      <c r="QD28" s="67"/>
      <c r="QE28" s="67"/>
      <c r="QF28" s="67"/>
      <c r="QG28" s="67"/>
      <c r="QH28" s="67"/>
      <c r="QI28" s="67"/>
      <c r="QJ28" s="67"/>
      <c r="QK28" s="67"/>
      <c r="QL28" s="67"/>
      <c r="QM28" s="67"/>
      <c r="QN28" s="67"/>
      <c r="QO28" s="67"/>
      <c r="QP28" s="67"/>
      <c r="QQ28" s="67"/>
      <c r="QR28" s="67"/>
      <c r="QS28" s="67"/>
      <c r="QT28" s="67"/>
      <c r="QU28" s="67"/>
      <c r="QV28" s="67"/>
      <c r="QW28" s="67"/>
      <c r="QX28" s="67"/>
      <c r="QY28" s="67"/>
      <c r="QZ28" s="67"/>
      <c r="RA28" s="67"/>
      <c r="RB28" s="67"/>
      <c r="RC28" s="67"/>
      <c r="RD28" s="67"/>
      <c r="RE28" s="67"/>
      <c r="RF28" s="67"/>
      <c r="RG28" s="67"/>
      <c r="RH28" s="67"/>
      <c r="RI28" s="67"/>
      <c r="RJ28" s="67"/>
      <c r="RK28" s="67"/>
      <c r="RL28" s="67"/>
      <c r="RM28" s="67"/>
      <c r="RN28" s="67"/>
      <c r="RO28" s="67"/>
      <c r="RP28" s="67"/>
      <c r="RQ28" s="67"/>
      <c r="RR28" s="67"/>
      <c r="RS28" s="67"/>
      <c r="RT28" s="67"/>
      <c r="RU28" s="67"/>
      <c r="RV28" s="67"/>
      <c r="RW28" s="67"/>
      <c r="RX28" s="67"/>
      <c r="RY28" s="67"/>
      <c r="RZ28" s="67"/>
      <c r="SA28" s="67"/>
      <c r="SB28" s="67"/>
      <c r="SC28" s="67"/>
      <c r="SD28" s="67"/>
      <c r="SE28" s="67"/>
      <c r="SF28" s="67"/>
      <c r="SG28" s="67"/>
      <c r="SH28" s="67"/>
      <c r="SI28" s="67"/>
      <c r="SJ28" s="67"/>
      <c r="SK28" s="67"/>
      <c r="SL28" s="67"/>
      <c r="SM28" s="67"/>
      <c r="SN28" s="67"/>
      <c r="SO28" s="67"/>
      <c r="SP28" s="67"/>
      <c r="SQ28" s="67"/>
      <c r="SR28" s="67"/>
      <c r="SS28" s="67"/>
      <c r="ST28" s="67"/>
      <c r="SU28" s="67"/>
      <c r="SV28" s="67"/>
      <c r="SW28" s="67"/>
      <c r="SX28" s="67"/>
      <c r="SY28" s="67"/>
      <c r="SZ28" s="67"/>
      <c r="TA28" s="67"/>
      <c r="TB28" s="67"/>
      <c r="TC28" s="67"/>
      <c r="TD28" s="67"/>
      <c r="TE28" s="67"/>
      <c r="TF28" s="67"/>
      <c r="TG28" s="67"/>
      <c r="TH28" s="67"/>
      <c r="TI28" s="67"/>
      <c r="TJ28" s="67"/>
      <c r="TK28" s="67"/>
      <c r="TL28" s="67"/>
      <c r="TM28" s="67"/>
      <c r="TN28" s="67"/>
      <c r="TO28" s="67"/>
      <c r="TP28" s="67"/>
      <c r="TQ28" s="67"/>
      <c r="TR28" s="67"/>
      <c r="TS28" s="67"/>
      <c r="TT28" s="67"/>
      <c r="TU28" s="67"/>
      <c r="TV28" s="67"/>
      <c r="TW28" s="67"/>
      <c r="TX28" s="67"/>
      <c r="TY28" s="67"/>
      <c r="TZ28" s="67"/>
      <c r="UA28" s="67"/>
      <c r="UB28" s="67"/>
      <c r="UC28" s="67"/>
      <c r="UD28" s="67"/>
      <c r="UE28" s="67"/>
      <c r="UF28" s="67"/>
      <c r="UG28" s="67"/>
      <c r="UH28" s="67"/>
      <c r="UI28" s="67"/>
      <c r="UJ28" s="67"/>
      <c r="UK28" s="67"/>
      <c r="UL28" s="67"/>
      <c r="UM28" s="67"/>
      <c r="UN28" s="67"/>
      <c r="UO28" s="67"/>
      <c r="UP28" s="67"/>
      <c r="UQ28" s="67"/>
      <c r="UR28" s="67"/>
      <c r="US28" s="67"/>
      <c r="UT28" s="67"/>
      <c r="UU28" s="67"/>
      <c r="UV28" s="67"/>
      <c r="UW28" s="67"/>
      <c r="UX28" s="67"/>
      <c r="UY28" s="67"/>
      <c r="UZ28" s="67"/>
      <c r="VA28" s="67"/>
      <c r="VB28" s="67"/>
      <c r="VC28" s="67"/>
      <c r="VD28" s="67"/>
      <c r="VE28" s="67"/>
      <c r="VF28" s="67"/>
      <c r="VG28" s="67"/>
      <c r="VH28" s="67"/>
      <c r="VI28" s="67"/>
      <c r="VJ28" s="67"/>
      <c r="VK28" s="67"/>
      <c r="VL28" s="67"/>
      <c r="VM28" s="67"/>
      <c r="VN28" s="67"/>
      <c r="VO28" s="67"/>
      <c r="VP28" s="67"/>
      <c r="VQ28" s="67"/>
      <c r="VR28" s="67"/>
      <c r="VS28" s="67"/>
      <c r="VT28" s="67"/>
      <c r="VU28" s="67"/>
      <c r="VV28" s="67"/>
      <c r="VW28" s="67"/>
      <c r="VX28" s="67"/>
      <c r="VY28" s="67"/>
      <c r="VZ28" s="67"/>
      <c r="WA28" s="67"/>
      <c r="WB28" s="67"/>
      <c r="WC28" s="67"/>
      <c r="WD28" s="67"/>
      <c r="WE28" s="67"/>
      <c r="WF28" s="67"/>
      <c r="WG28" s="67"/>
      <c r="WH28" s="67"/>
      <c r="WI28" s="67"/>
      <c r="WJ28" s="67"/>
      <c r="WK28" s="67"/>
      <c r="WL28" s="67"/>
      <c r="WM28" s="67"/>
      <c r="WN28" s="67"/>
      <c r="WO28" s="67"/>
      <c r="WP28" s="67"/>
      <c r="WQ28" s="67"/>
      <c r="WR28" s="67"/>
      <c r="WS28" s="67"/>
      <c r="WT28" s="67"/>
      <c r="WU28" s="67"/>
      <c r="WV28" s="67"/>
      <c r="WW28" s="67"/>
      <c r="WX28" s="67"/>
      <c r="WY28" s="67"/>
      <c r="WZ28" s="67"/>
      <c r="XA28" s="67"/>
      <c r="XB28" s="67"/>
      <c r="XC28" s="67"/>
      <c r="XD28" s="67"/>
      <c r="XE28" s="67"/>
      <c r="XF28" s="67"/>
      <c r="XG28" s="67"/>
      <c r="XH28" s="67"/>
      <c r="XI28" s="67"/>
      <c r="XJ28" s="67"/>
      <c r="XK28" s="67"/>
      <c r="XL28" s="67"/>
      <c r="XM28" s="67"/>
      <c r="XN28" s="67"/>
      <c r="XO28" s="67"/>
      <c r="XP28" s="67"/>
      <c r="XQ28" s="67"/>
      <c r="XR28" s="67"/>
      <c r="XS28" s="67"/>
      <c r="XT28" s="67"/>
      <c r="XU28" s="67"/>
      <c r="XV28" s="67"/>
      <c r="XW28" s="67"/>
      <c r="XX28" s="67"/>
      <c r="XY28" s="67"/>
      <c r="XZ28" s="67"/>
      <c r="YA28" s="67"/>
      <c r="YB28" s="67"/>
      <c r="YC28" s="67"/>
      <c r="YD28" s="67"/>
      <c r="YE28" s="67"/>
      <c r="YF28" s="67"/>
      <c r="YG28" s="67"/>
      <c r="YH28" s="67"/>
      <c r="YI28" s="67"/>
      <c r="YJ28" s="67"/>
      <c r="YK28" s="67"/>
      <c r="YL28" s="67"/>
      <c r="YM28" s="67"/>
      <c r="YN28" s="67"/>
      <c r="YO28" s="67"/>
      <c r="YP28" s="67"/>
      <c r="YQ28" s="67"/>
      <c r="YR28" s="67"/>
      <c r="YS28" s="67"/>
      <c r="YT28" s="67"/>
      <c r="YU28" s="67"/>
      <c r="YV28" s="67"/>
      <c r="YW28" s="67"/>
      <c r="YX28" s="67"/>
      <c r="YY28" s="67"/>
      <c r="YZ28" s="67"/>
      <c r="ZA28" s="67"/>
      <c r="ZB28" s="67"/>
      <c r="ZC28" s="67"/>
      <c r="ZD28" s="67"/>
      <c r="ZE28" s="67"/>
      <c r="ZF28" s="67"/>
      <c r="ZG28" s="67"/>
      <c r="ZH28" s="67"/>
      <c r="ZI28" s="67"/>
      <c r="ZJ28" s="67"/>
      <c r="ZK28" s="67"/>
      <c r="ZL28" s="67"/>
      <c r="ZM28" s="67"/>
      <c r="ZN28" s="67"/>
      <c r="ZO28" s="67"/>
      <c r="ZP28" s="67"/>
      <c r="ZQ28" s="67"/>
      <c r="ZR28" s="67"/>
      <c r="ZS28" s="67"/>
      <c r="ZT28" s="67"/>
      <c r="ZU28" s="67"/>
      <c r="ZV28" s="67"/>
      <c r="ZW28" s="67"/>
      <c r="ZX28" s="67"/>
      <c r="ZY28" s="67"/>
      <c r="ZZ28" s="67"/>
      <c r="AAA28" s="67"/>
      <c r="AAB28" s="67"/>
      <c r="AAC28" s="67"/>
      <c r="AAD28" s="67"/>
      <c r="AAE28" s="67"/>
      <c r="AAF28" s="67"/>
      <c r="AAG28" s="67"/>
      <c r="AAH28" s="67"/>
      <c r="AAI28" s="67"/>
      <c r="AAJ28" s="67"/>
      <c r="AAK28" s="67"/>
      <c r="AAL28" s="67"/>
      <c r="AAM28" s="67"/>
      <c r="AAN28" s="67"/>
      <c r="AAO28" s="67"/>
      <c r="AAP28" s="67"/>
      <c r="AAQ28" s="67"/>
      <c r="AAR28" s="67"/>
      <c r="AAS28" s="67"/>
      <c r="AAT28" s="67"/>
      <c r="AAU28" s="67"/>
      <c r="AAV28" s="67"/>
      <c r="AAW28" s="67"/>
      <c r="AAX28" s="67"/>
      <c r="AAY28" s="67"/>
      <c r="AAZ28" s="67"/>
      <c r="ABA28" s="67"/>
      <c r="ABB28" s="67"/>
      <c r="ABC28" s="67"/>
      <c r="ABD28" s="67"/>
      <c r="ABE28" s="67"/>
      <c r="ABF28" s="67"/>
      <c r="ABG28" s="67"/>
      <c r="ABH28" s="67"/>
      <c r="ABI28" s="67"/>
      <c r="ABJ28" s="67"/>
      <c r="ABK28" s="67"/>
      <c r="ABL28" s="67"/>
      <c r="ABM28" s="67"/>
      <c r="ABN28" s="67"/>
      <c r="ABO28" s="67"/>
      <c r="ABP28" s="67"/>
      <c r="ABQ28" s="67"/>
      <c r="ABR28" s="67"/>
      <c r="ABS28" s="67"/>
      <c r="ABT28" s="67"/>
      <c r="ABU28" s="67"/>
      <c r="ABV28" s="67"/>
      <c r="ABW28" s="67"/>
      <c r="ABX28" s="67"/>
      <c r="ABY28" s="67"/>
      <c r="ABZ28" s="67"/>
      <c r="ACA28" s="67"/>
      <c r="ACB28" s="67"/>
      <c r="ACC28" s="67"/>
      <c r="ACD28" s="67"/>
      <c r="ACE28" s="67"/>
      <c r="ACF28" s="67"/>
      <c r="ACG28" s="67"/>
      <c r="ACH28" s="67"/>
      <c r="ACI28" s="67"/>
      <c r="ACJ28" s="67"/>
      <c r="ACK28" s="67"/>
      <c r="ACL28" s="67"/>
      <c r="ACM28" s="67"/>
      <c r="ACN28" s="67"/>
      <c r="ACO28" s="67"/>
      <c r="ACP28" s="67"/>
      <c r="ACQ28" s="67"/>
      <c r="ACR28" s="67"/>
      <c r="ACS28" s="67"/>
      <c r="ACT28" s="67"/>
      <c r="ACU28" s="67"/>
      <c r="ACV28" s="67"/>
      <c r="ACW28" s="67"/>
      <c r="ACX28" s="67"/>
      <c r="ACY28" s="67"/>
      <c r="ACZ28" s="67"/>
      <c r="ADA28" s="67"/>
      <c r="ADB28" s="67"/>
      <c r="ADC28" s="67"/>
      <c r="ADD28" s="67"/>
      <c r="ADE28" s="67"/>
      <c r="ADF28" s="67"/>
      <c r="ADG28" s="67"/>
      <c r="ADH28" s="67"/>
      <c r="ADI28" s="67"/>
      <c r="ADJ28" s="67"/>
      <c r="ADK28" s="67"/>
      <c r="ADL28" s="67"/>
      <c r="ADM28" s="67"/>
      <c r="ADN28" s="67"/>
      <c r="ADO28" s="67"/>
      <c r="ADP28" s="67"/>
      <c r="ADQ28" s="67"/>
      <c r="ADR28" s="67"/>
      <c r="ADS28" s="67"/>
      <c r="ADT28" s="67"/>
      <c r="ADU28" s="67"/>
      <c r="ADV28" s="67"/>
      <c r="ADW28" s="67"/>
      <c r="ADX28" s="67"/>
      <c r="ADY28" s="67"/>
      <c r="ADZ28" s="67"/>
      <c r="AEA28" s="67"/>
      <c r="AEB28" s="67"/>
      <c r="AEC28" s="67"/>
      <c r="AED28" s="67"/>
      <c r="AEE28" s="67"/>
      <c r="AEF28" s="67"/>
      <c r="AEG28" s="67"/>
      <c r="AEH28" s="67"/>
      <c r="AEI28" s="67"/>
      <c r="AEJ28" s="67"/>
      <c r="AEK28" s="67"/>
      <c r="AEL28" s="67"/>
      <c r="AEM28" s="67"/>
      <c r="AEN28" s="67"/>
      <c r="AEO28" s="67"/>
      <c r="AEP28" s="67"/>
      <c r="AEQ28" s="67"/>
      <c r="AER28" s="67"/>
      <c r="AES28" s="67"/>
      <c r="AET28" s="67"/>
      <c r="AEU28" s="67"/>
      <c r="AEV28" s="67"/>
      <c r="AEW28" s="67"/>
      <c r="AEX28" s="67"/>
      <c r="AEY28" s="67"/>
      <c r="AEZ28" s="67"/>
      <c r="AFA28" s="67"/>
      <c r="AFB28" s="67"/>
      <c r="AFC28" s="67"/>
      <c r="AFD28" s="67"/>
      <c r="AFE28" s="67"/>
      <c r="AFF28" s="67"/>
      <c r="AFG28" s="67"/>
      <c r="AFH28" s="67"/>
      <c r="AFI28" s="67"/>
      <c r="AFJ28" s="67"/>
      <c r="AFK28" s="67"/>
      <c r="AFL28" s="67"/>
      <c r="AFM28" s="67"/>
      <c r="AFN28" s="67"/>
      <c r="AFO28" s="67"/>
      <c r="AFP28" s="67"/>
      <c r="AFQ28" s="67"/>
      <c r="AFR28" s="67"/>
      <c r="AFS28" s="67"/>
      <c r="AFT28" s="67"/>
      <c r="AFU28" s="67"/>
      <c r="AFV28" s="67"/>
      <c r="AFW28" s="67"/>
      <c r="AFX28" s="67"/>
      <c r="AFY28" s="67"/>
      <c r="AFZ28" s="67"/>
      <c r="AGA28" s="67"/>
      <c r="AGB28" s="67"/>
      <c r="AGC28" s="67"/>
      <c r="AGD28" s="67"/>
      <c r="AGE28" s="67"/>
      <c r="AGF28" s="67"/>
      <c r="AGG28" s="67"/>
      <c r="AGH28" s="67"/>
      <c r="AGI28" s="67"/>
      <c r="AGJ28" s="67"/>
      <c r="AGK28" s="67"/>
      <c r="AGL28" s="67"/>
      <c r="AGM28" s="67"/>
      <c r="AGN28" s="67"/>
      <c r="AGO28" s="67"/>
      <c r="AGP28" s="67"/>
      <c r="AGQ28" s="67"/>
      <c r="AGR28" s="67"/>
      <c r="AGS28" s="67"/>
      <c r="AGT28" s="67"/>
      <c r="AGU28" s="67"/>
      <c r="AGV28" s="67"/>
      <c r="AGW28" s="67"/>
      <c r="AGX28" s="67"/>
      <c r="AGY28" s="67"/>
      <c r="AGZ28" s="67"/>
      <c r="AHA28" s="67"/>
      <c r="AHB28" s="67"/>
      <c r="AHC28" s="67"/>
      <c r="AHD28" s="67"/>
      <c r="AHE28" s="67"/>
      <c r="AHF28" s="67"/>
      <c r="AHG28" s="67"/>
      <c r="AHH28" s="67"/>
      <c r="AHI28" s="67"/>
      <c r="AHJ28" s="67"/>
      <c r="AHK28" s="67"/>
      <c r="AHL28" s="67"/>
      <c r="AHM28" s="67"/>
      <c r="AHN28" s="67"/>
      <c r="AHO28" s="67"/>
      <c r="AHP28" s="67"/>
      <c r="AHQ28" s="67"/>
      <c r="AHR28" s="67"/>
      <c r="AHS28" s="67"/>
      <c r="AHT28" s="67"/>
      <c r="AHU28" s="67"/>
      <c r="AHV28" s="67"/>
      <c r="AHW28" s="67"/>
      <c r="AHX28" s="67"/>
      <c r="AHY28" s="67"/>
      <c r="AHZ28" s="67"/>
      <c r="AIA28" s="67"/>
      <c r="AIB28" s="67"/>
      <c r="AIC28" s="67"/>
      <c r="AID28" s="67"/>
      <c r="AIE28" s="67"/>
      <c r="AIF28" s="67"/>
      <c r="AIG28" s="67"/>
      <c r="AIH28" s="67"/>
      <c r="AII28" s="67"/>
      <c r="AIJ28" s="67"/>
      <c r="AIK28" s="67"/>
      <c r="AIL28" s="67"/>
      <c r="AIM28" s="67"/>
      <c r="AIN28" s="67"/>
      <c r="AIO28" s="67"/>
      <c r="AIP28" s="67"/>
      <c r="AIQ28" s="67"/>
      <c r="AIR28" s="67"/>
      <c r="AIS28" s="67"/>
      <c r="AIT28" s="67"/>
      <c r="AIU28" s="67"/>
      <c r="AIV28" s="67"/>
      <c r="AIW28" s="67"/>
      <c r="AIX28" s="67"/>
      <c r="AIY28" s="67"/>
      <c r="AIZ28" s="67"/>
      <c r="AJA28" s="67"/>
      <c r="AJB28" s="67"/>
      <c r="AJC28" s="67"/>
      <c r="AJD28" s="67"/>
      <c r="AJE28" s="67"/>
      <c r="AJF28" s="67"/>
      <c r="AJG28" s="67"/>
      <c r="AJH28" s="67"/>
      <c r="AJI28" s="67"/>
      <c r="AJJ28" s="67"/>
      <c r="AJK28" s="67"/>
      <c r="AJL28" s="67"/>
      <c r="AJM28" s="67"/>
      <c r="AJN28" s="67"/>
      <c r="AJO28" s="67"/>
      <c r="AJP28" s="67"/>
      <c r="AJQ28" s="67"/>
      <c r="AJR28" s="67"/>
      <c r="AJS28" s="67"/>
      <c r="AJT28" s="67"/>
      <c r="AJU28" s="67"/>
      <c r="AJV28" s="67"/>
      <c r="AJW28" s="67"/>
      <c r="AJX28" s="67"/>
      <c r="AJY28" s="67"/>
      <c r="AJZ28" s="67"/>
      <c r="AKA28" s="67"/>
      <c r="AKB28" s="67"/>
      <c r="AKC28" s="67"/>
      <c r="AKD28" s="67"/>
      <c r="AKE28" s="67"/>
      <c r="AKF28" s="67"/>
      <c r="AKG28" s="67"/>
      <c r="AKH28" s="67"/>
      <c r="AKI28" s="67"/>
      <c r="AKJ28" s="67"/>
      <c r="AKK28" s="67"/>
      <c r="AKL28" s="67"/>
      <c r="AKM28" s="67"/>
      <c r="AKN28" s="67"/>
      <c r="AKO28" s="67"/>
      <c r="AKP28" s="67"/>
      <c r="AKQ28" s="67"/>
      <c r="AKR28" s="67"/>
      <c r="AKS28" s="67"/>
      <c r="AKT28" s="67"/>
      <c r="AKU28" s="67"/>
      <c r="AKV28" s="67"/>
      <c r="AKW28" s="67"/>
      <c r="AKX28" s="67"/>
      <c r="AKY28" s="67"/>
      <c r="AKZ28" s="67"/>
      <c r="ALA28" s="67"/>
      <c r="ALB28" s="67"/>
      <c r="ALC28" s="67"/>
      <c r="ALD28" s="67"/>
      <c r="ALE28" s="67"/>
      <c r="ALF28" s="67"/>
      <c r="ALG28" s="67"/>
      <c r="ALH28" s="67"/>
      <c r="ALI28" s="67"/>
      <c r="ALJ28" s="67"/>
      <c r="ALK28" s="67"/>
      <c r="ALL28" s="67"/>
      <c r="ALM28" s="67"/>
      <c r="ALN28" s="67"/>
      <c r="ALO28" s="67"/>
      <c r="ALP28" s="67"/>
      <c r="ALQ28" s="67"/>
      <c r="ALR28" s="67"/>
      <c r="ALS28" s="67"/>
      <c r="ALT28" s="67"/>
      <c r="ALU28" s="67"/>
      <c r="ALV28" s="67"/>
      <c r="ALW28" s="67"/>
      <c r="ALX28" s="67"/>
      <c r="ALY28" s="67"/>
      <c r="ALZ28" s="67"/>
      <c r="AMA28" s="67"/>
      <c r="AMB28" s="67"/>
      <c r="AMC28" s="67"/>
      <c r="AMD28" s="67"/>
      <c r="AME28" s="67"/>
      <c r="AMF28" s="67"/>
      <c r="AMG28" s="67"/>
      <c r="AMH28" s="67"/>
      <c r="AMI28" s="67"/>
      <c r="AMJ28" s="67"/>
      <c r="AMK28" s="67"/>
      <c r="AML28" s="67"/>
      <c r="AMM28" s="67"/>
      <c r="AMN28" s="67"/>
      <c r="AMO28" s="67"/>
      <c r="AMP28" s="67"/>
      <c r="AMQ28" s="67"/>
      <c r="AMR28" s="67"/>
      <c r="AMS28" s="67"/>
      <c r="AMT28" s="67"/>
      <c r="AMU28" s="67"/>
      <c r="AMV28" s="67"/>
      <c r="AMW28" s="67"/>
      <c r="AMX28" s="67"/>
      <c r="AMY28" s="67"/>
      <c r="AMZ28" s="67"/>
      <c r="ANA28" s="67"/>
      <c r="ANB28" s="67"/>
      <c r="ANC28" s="67"/>
      <c r="AND28" s="67"/>
      <c r="ANE28" s="67"/>
      <c r="ANF28" s="67"/>
      <c r="ANG28" s="67"/>
      <c r="ANH28" s="67"/>
      <c r="ANI28" s="67"/>
      <c r="ANJ28" s="67"/>
      <c r="ANK28" s="67"/>
      <c r="ANL28" s="67"/>
      <c r="ANM28" s="67"/>
      <c r="ANN28" s="67"/>
      <c r="ANO28" s="67"/>
      <c r="ANP28" s="67"/>
      <c r="ANQ28" s="67"/>
      <c r="ANR28" s="67"/>
      <c r="ANS28" s="67"/>
      <c r="ANT28" s="67"/>
      <c r="ANU28" s="67"/>
      <c r="ANV28" s="67"/>
      <c r="ANW28" s="67"/>
      <c r="ANX28" s="67"/>
      <c r="ANY28" s="67"/>
      <c r="ANZ28" s="67"/>
      <c r="AOA28" s="67"/>
      <c r="AOB28" s="67"/>
      <c r="AOC28" s="67"/>
      <c r="AOD28" s="67"/>
      <c r="AOE28" s="67"/>
      <c r="AOF28" s="67"/>
      <c r="AOG28" s="67"/>
      <c r="AOH28" s="67"/>
      <c r="AOI28" s="67"/>
      <c r="AOJ28" s="67"/>
      <c r="AOK28" s="67"/>
      <c r="AOL28" s="67"/>
      <c r="AOM28" s="67"/>
      <c r="AON28" s="67"/>
      <c r="AOO28" s="67"/>
      <c r="AOP28" s="67"/>
      <c r="AOQ28" s="67"/>
      <c r="AOR28" s="67"/>
      <c r="AOS28" s="67"/>
      <c r="AOT28" s="67"/>
      <c r="AOU28" s="67"/>
      <c r="AOV28" s="67"/>
      <c r="AOW28" s="67"/>
      <c r="AOX28" s="67"/>
      <c r="AOY28" s="67"/>
      <c r="AOZ28" s="67"/>
      <c r="APA28" s="67"/>
      <c r="APB28" s="67"/>
      <c r="APC28" s="67"/>
      <c r="APD28" s="67"/>
      <c r="APE28" s="67"/>
      <c r="APF28" s="67"/>
      <c r="APG28" s="67"/>
      <c r="APH28" s="67"/>
      <c r="API28" s="67"/>
      <c r="APJ28" s="67"/>
      <c r="APK28" s="67"/>
      <c r="APL28" s="67"/>
      <c r="APM28" s="67"/>
      <c r="APN28" s="67"/>
      <c r="APO28" s="67"/>
      <c r="APP28" s="67"/>
      <c r="APQ28" s="67"/>
      <c r="APR28" s="67"/>
      <c r="APS28" s="67"/>
      <c r="APT28" s="67"/>
      <c r="APU28" s="67"/>
      <c r="APV28" s="67"/>
      <c r="APW28" s="67"/>
      <c r="APX28" s="67"/>
      <c r="APY28" s="67"/>
      <c r="APZ28" s="67"/>
      <c r="AQA28" s="67"/>
      <c r="AQB28" s="67"/>
      <c r="AQC28" s="67"/>
      <c r="AQD28" s="67"/>
      <c r="AQE28" s="67"/>
      <c r="AQF28" s="67"/>
      <c r="AQG28" s="67"/>
      <c r="AQH28" s="67"/>
      <c r="AQI28" s="67"/>
      <c r="AQJ28" s="67"/>
      <c r="AQK28" s="67"/>
      <c r="AQL28" s="67"/>
      <c r="AQM28" s="67"/>
      <c r="AQN28" s="67"/>
      <c r="AQO28" s="67"/>
      <c r="AQP28" s="67"/>
      <c r="AQQ28" s="67"/>
      <c r="AQR28" s="67"/>
      <c r="AQS28" s="67"/>
      <c r="AQT28" s="67"/>
      <c r="AQU28" s="67"/>
      <c r="AQV28" s="67"/>
      <c r="AQW28" s="67"/>
      <c r="AQX28" s="67"/>
      <c r="AQY28" s="67"/>
      <c r="AQZ28" s="67"/>
      <c r="ARA28" s="67"/>
      <c r="ARB28" s="67"/>
      <c r="ARC28" s="67"/>
      <c r="ARD28" s="67"/>
      <c r="ARE28" s="67"/>
      <c r="ARF28" s="67"/>
      <c r="ARG28" s="67"/>
      <c r="ARH28" s="67"/>
      <c r="ARI28" s="67"/>
      <c r="ARJ28" s="67"/>
      <c r="ARK28" s="67"/>
      <c r="ARL28" s="67"/>
      <c r="ARM28" s="67"/>
      <c r="ARN28" s="67"/>
      <c r="ARO28" s="67"/>
      <c r="ARP28" s="67"/>
      <c r="ARQ28" s="67"/>
      <c r="ARR28" s="67"/>
      <c r="ARS28" s="67"/>
      <c r="ART28" s="67"/>
      <c r="ARU28" s="67"/>
      <c r="ARV28" s="67"/>
      <c r="ARW28" s="67"/>
      <c r="ARX28" s="67"/>
      <c r="ARY28" s="67"/>
      <c r="ARZ28" s="67"/>
      <c r="ASA28" s="67"/>
      <c r="ASB28" s="67"/>
      <c r="ASC28" s="67"/>
      <c r="ASD28" s="67"/>
      <c r="ASE28" s="67"/>
      <c r="ASF28" s="67"/>
      <c r="ASG28" s="67"/>
      <c r="ASH28" s="67"/>
      <c r="ASI28" s="67"/>
      <c r="ASJ28" s="67"/>
      <c r="ASK28" s="67"/>
      <c r="ASL28" s="67"/>
      <c r="ASM28" s="67"/>
      <c r="ASN28" s="67"/>
      <c r="ASO28" s="67"/>
      <c r="ASP28" s="67"/>
      <c r="ASQ28" s="67"/>
      <c r="ASR28" s="67"/>
      <c r="ASS28" s="67"/>
      <c r="AST28" s="67"/>
      <c r="ASU28" s="67"/>
      <c r="ASV28" s="67"/>
      <c r="ASW28" s="67"/>
      <c r="ASX28" s="67"/>
      <c r="ASY28" s="67"/>
      <c r="ASZ28" s="67"/>
      <c r="ATA28" s="67"/>
      <c r="ATB28" s="67"/>
      <c r="ATC28" s="67"/>
      <c r="ATD28" s="67"/>
      <c r="ATE28" s="67"/>
      <c r="ATF28" s="67"/>
      <c r="ATG28" s="67"/>
      <c r="ATH28" s="67"/>
      <c r="ATI28" s="67"/>
      <c r="ATJ28" s="67"/>
      <c r="ATK28" s="67"/>
      <c r="ATL28" s="67"/>
      <c r="ATM28" s="67"/>
      <c r="ATN28" s="67"/>
      <c r="ATO28" s="67"/>
      <c r="ATP28" s="67"/>
      <c r="ATQ28" s="67"/>
      <c r="ATR28" s="67"/>
      <c r="ATS28" s="67"/>
      <c r="ATT28" s="67"/>
      <c r="ATU28" s="67"/>
      <c r="ATV28" s="67"/>
      <c r="ATW28" s="67"/>
      <c r="ATX28" s="67"/>
      <c r="ATY28" s="67"/>
      <c r="ATZ28" s="67"/>
      <c r="AUA28" s="67"/>
      <c r="AUB28" s="67"/>
      <c r="AUC28" s="67"/>
      <c r="AUD28" s="67"/>
      <c r="AUE28" s="67"/>
      <c r="AUF28" s="67"/>
      <c r="AUG28" s="67"/>
      <c r="AUH28" s="67"/>
      <c r="AUI28" s="67"/>
      <c r="AUJ28" s="67"/>
      <c r="AUK28" s="67"/>
      <c r="AUL28" s="67"/>
      <c r="AUM28" s="67"/>
      <c r="AUN28" s="67"/>
      <c r="AUO28" s="67"/>
      <c r="AUP28" s="67"/>
      <c r="AUQ28" s="67"/>
      <c r="AUR28" s="67"/>
      <c r="AUS28" s="67"/>
      <c r="AUT28" s="67"/>
      <c r="AUU28" s="67"/>
      <c r="AUV28" s="67"/>
      <c r="AUW28" s="67"/>
      <c r="AUX28" s="67"/>
      <c r="AUY28" s="67"/>
      <c r="AUZ28" s="67"/>
      <c r="AVA28" s="67"/>
      <c r="AVB28" s="67"/>
      <c r="AVC28" s="67"/>
      <c r="AVD28" s="67"/>
      <c r="AVE28" s="67"/>
      <c r="AVF28" s="67"/>
      <c r="AVG28" s="67"/>
      <c r="AVH28" s="67"/>
      <c r="AVI28" s="67"/>
      <c r="AVJ28" s="67"/>
      <c r="AVK28" s="67"/>
      <c r="AVL28" s="67"/>
      <c r="AVM28" s="67"/>
      <c r="AVN28" s="67"/>
      <c r="AVO28" s="67"/>
      <c r="AVP28" s="67"/>
      <c r="AVQ28" s="67"/>
      <c r="AVR28" s="67"/>
      <c r="AVS28" s="67"/>
      <c r="AVT28" s="67"/>
      <c r="AVU28" s="67"/>
      <c r="AVV28" s="67"/>
      <c r="AVW28" s="67"/>
      <c r="AVX28" s="67"/>
      <c r="AVY28" s="67"/>
      <c r="AVZ28" s="67"/>
      <c r="AWA28" s="67"/>
      <c r="AWB28" s="67"/>
      <c r="AWC28" s="67"/>
      <c r="AWD28" s="67"/>
      <c r="AWE28" s="67"/>
      <c r="AWF28" s="67"/>
      <c r="AWG28" s="67"/>
      <c r="AWH28" s="67"/>
      <c r="AWI28" s="67"/>
      <c r="AWJ28" s="67"/>
      <c r="AWK28" s="67"/>
      <c r="AWL28" s="67"/>
      <c r="AWM28" s="67"/>
      <c r="AWN28" s="67"/>
      <c r="AWO28" s="67"/>
      <c r="AWP28" s="67"/>
      <c r="AWQ28" s="67"/>
      <c r="AWR28" s="67"/>
      <c r="AWS28" s="67"/>
      <c r="AWT28" s="67"/>
      <c r="AWU28" s="67"/>
      <c r="AWV28" s="67"/>
      <c r="AWW28" s="67"/>
      <c r="AWX28" s="67"/>
      <c r="AWY28" s="67"/>
      <c r="AWZ28" s="67"/>
      <c r="AXA28" s="67"/>
      <c r="AXB28" s="67"/>
      <c r="AXC28" s="67"/>
      <c r="AXD28" s="67"/>
      <c r="AXE28" s="67"/>
      <c r="AXF28" s="67"/>
      <c r="AXG28" s="67"/>
      <c r="AXH28" s="67"/>
      <c r="AXI28" s="67"/>
      <c r="AXJ28" s="67"/>
      <c r="AXK28" s="67"/>
      <c r="AXL28" s="67"/>
      <c r="AXM28" s="67"/>
      <c r="AXN28" s="67"/>
      <c r="AXO28" s="67"/>
      <c r="AXP28" s="67"/>
      <c r="AXQ28" s="67"/>
      <c r="AXR28" s="67"/>
      <c r="AXS28" s="67"/>
      <c r="AXT28" s="67"/>
      <c r="AXU28" s="67"/>
      <c r="AXV28" s="67"/>
      <c r="AXW28" s="67"/>
      <c r="AXX28" s="67"/>
      <c r="AXY28" s="67"/>
      <c r="AXZ28" s="67"/>
      <c r="AYA28" s="67"/>
      <c r="AYB28" s="67"/>
      <c r="AYC28" s="67"/>
      <c r="AYD28" s="67"/>
      <c r="AYE28" s="67"/>
      <c r="AYF28" s="67"/>
      <c r="AYG28" s="67"/>
      <c r="AYH28" s="67"/>
      <c r="AYI28" s="67"/>
      <c r="AYJ28" s="67"/>
      <c r="AYK28" s="67"/>
      <c r="AYL28" s="67"/>
      <c r="AYM28" s="67"/>
      <c r="AYN28" s="67"/>
      <c r="AYO28" s="67"/>
      <c r="AYP28" s="67"/>
      <c r="AYQ28" s="67"/>
      <c r="AYR28" s="67"/>
      <c r="AYS28" s="67"/>
      <c r="AYT28" s="67"/>
      <c r="AYU28" s="67"/>
      <c r="AYV28" s="67"/>
      <c r="AYW28" s="67"/>
      <c r="AYX28" s="67"/>
      <c r="AYY28" s="67"/>
      <c r="AYZ28" s="67"/>
      <c r="AZA28" s="67"/>
      <c r="AZB28" s="67"/>
      <c r="AZC28" s="67"/>
      <c r="AZD28" s="67"/>
      <c r="AZE28" s="67"/>
      <c r="AZF28" s="67"/>
      <c r="AZG28" s="67"/>
      <c r="AZH28" s="67"/>
      <c r="AZI28" s="67"/>
      <c r="AZJ28" s="67"/>
      <c r="AZK28" s="67"/>
      <c r="AZL28" s="67"/>
      <c r="AZM28" s="67"/>
      <c r="AZN28" s="67"/>
      <c r="AZO28" s="67"/>
      <c r="AZP28" s="67"/>
      <c r="AZQ28" s="67"/>
      <c r="AZR28" s="67"/>
      <c r="AZS28" s="67"/>
      <c r="AZT28" s="67"/>
      <c r="AZU28" s="67"/>
      <c r="AZV28" s="67"/>
      <c r="AZW28" s="67"/>
      <c r="AZX28" s="67"/>
      <c r="AZY28" s="67"/>
      <c r="AZZ28" s="67"/>
      <c r="BAA28" s="67"/>
      <c r="BAB28" s="67"/>
      <c r="BAC28" s="67"/>
      <c r="BAD28" s="67"/>
      <c r="BAE28" s="67"/>
      <c r="BAF28" s="67"/>
      <c r="BAG28" s="67"/>
      <c r="BAH28" s="67"/>
      <c r="BAI28" s="67"/>
      <c r="BAJ28" s="67"/>
      <c r="BAK28" s="67"/>
      <c r="BAL28" s="67"/>
      <c r="BAM28" s="67"/>
      <c r="BAN28" s="67"/>
      <c r="BAO28" s="67"/>
      <c r="BAP28" s="67"/>
      <c r="BAQ28" s="67"/>
      <c r="BAR28" s="67"/>
      <c r="BAS28" s="67"/>
      <c r="BAT28" s="67"/>
      <c r="BAU28" s="67"/>
      <c r="BAV28" s="67"/>
      <c r="BAW28" s="67"/>
      <c r="BAX28" s="67"/>
      <c r="BAY28" s="67"/>
      <c r="BAZ28" s="67"/>
      <c r="BBA28" s="67"/>
      <c r="BBB28" s="67"/>
      <c r="BBC28" s="67"/>
      <c r="BBD28" s="67"/>
      <c r="BBE28" s="67"/>
      <c r="BBF28" s="67"/>
      <c r="BBG28" s="67"/>
      <c r="BBH28" s="67"/>
      <c r="BBI28" s="67"/>
      <c r="BBJ28" s="67"/>
      <c r="BBK28" s="67"/>
      <c r="BBL28" s="67"/>
      <c r="BBM28" s="67"/>
      <c r="BBN28" s="67"/>
      <c r="BBO28" s="67"/>
      <c r="BBP28" s="67"/>
      <c r="BBQ28" s="67"/>
      <c r="BBR28" s="67"/>
      <c r="BBS28" s="67"/>
      <c r="BBT28" s="67"/>
      <c r="BBU28" s="67"/>
      <c r="BBV28" s="67"/>
      <c r="BBW28" s="67"/>
      <c r="BBX28" s="67"/>
      <c r="BBY28" s="67"/>
      <c r="BBZ28" s="67"/>
      <c r="BCA28" s="67"/>
      <c r="BCB28" s="67"/>
      <c r="BCC28" s="67"/>
      <c r="BCD28" s="67"/>
      <c r="BCE28" s="67"/>
      <c r="BCF28" s="67"/>
      <c r="BCG28" s="67"/>
      <c r="BCH28" s="67"/>
      <c r="BCI28" s="67"/>
      <c r="BCJ28" s="67"/>
      <c r="BCK28" s="67"/>
      <c r="BCL28" s="67"/>
      <c r="BCM28" s="67"/>
      <c r="BCN28" s="67"/>
      <c r="BCO28" s="67"/>
      <c r="BCP28" s="67"/>
      <c r="BCQ28" s="67"/>
      <c r="BCR28" s="67"/>
      <c r="BCS28" s="67"/>
      <c r="BCT28" s="67"/>
      <c r="BCU28" s="67"/>
      <c r="BCV28" s="67"/>
      <c r="BCW28" s="67"/>
      <c r="BCX28" s="67"/>
      <c r="BCY28" s="67"/>
      <c r="BCZ28" s="67"/>
      <c r="BDA28" s="67"/>
      <c r="BDB28" s="67"/>
      <c r="BDC28" s="67"/>
      <c r="BDD28" s="67"/>
      <c r="BDE28" s="67"/>
      <c r="BDF28" s="67"/>
      <c r="BDG28" s="67"/>
      <c r="BDH28" s="67"/>
      <c r="BDI28" s="67"/>
      <c r="BDJ28" s="67"/>
      <c r="BDK28" s="67"/>
      <c r="BDL28" s="67"/>
      <c r="BDM28" s="67"/>
      <c r="BDN28" s="67"/>
      <c r="BDO28" s="67"/>
      <c r="BDP28" s="67"/>
      <c r="BDQ28" s="67"/>
      <c r="BDR28" s="67"/>
      <c r="BDS28" s="67"/>
      <c r="BDT28" s="67"/>
      <c r="BDU28" s="67"/>
      <c r="BDV28" s="67"/>
      <c r="BDW28" s="67"/>
      <c r="BDX28" s="67"/>
      <c r="BDY28" s="67"/>
      <c r="BDZ28" s="67"/>
      <c r="BEA28" s="67"/>
      <c r="BEB28" s="67"/>
      <c r="BEC28" s="67"/>
      <c r="BED28" s="67"/>
      <c r="BEE28" s="67"/>
      <c r="BEF28" s="67"/>
      <c r="BEG28" s="67"/>
      <c r="BEH28" s="67"/>
      <c r="BEI28" s="67"/>
      <c r="BEJ28" s="67"/>
      <c r="BEK28" s="67"/>
      <c r="BEL28" s="67"/>
      <c r="BEM28" s="67"/>
      <c r="BEN28" s="67"/>
      <c r="BEO28" s="67"/>
      <c r="BEP28" s="67"/>
      <c r="BEQ28" s="67"/>
      <c r="BER28" s="67"/>
      <c r="BES28" s="67"/>
      <c r="BET28" s="67"/>
      <c r="BEU28" s="67"/>
      <c r="BEV28" s="67"/>
      <c r="BEW28" s="67"/>
      <c r="BEX28" s="67"/>
      <c r="BEY28" s="67"/>
      <c r="BEZ28" s="67"/>
      <c r="BFA28" s="67"/>
      <c r="BFB28" s="67"/>
      <c r="BFC28" s="67"/>
      <c r="BFD28" s="67"/>
      <c r="BFE28" s="67"/>
      <c r="BFF28" s="67"/>
      <c r="BFG28" s="67"/>
      <c r="BFH28" s="67"/>
      <c r="BFI28" s="67"/>
      <c r="BFJ28" s="67"/>
      <c r="BFK28" s="67"/>
      <c r="BFL28" s="67"/>
      <c r="BFM28" s="67"/>
      <c r="BFN28" s="67"/>
      <c r="BFO28" s="67"/>
      <c r="BFP28" s="67"/>
      <c r="BFQ28" s="67"/>
      <c r="BFR28" s="67"/>
      <c r="BFS28" s="67"/>
      <c r="BFT28" s="67"/>
      <c r="BFU28" s="67"/>
      <c r="BFV28" s="67"/>
      <c r="BFW28" s="67"/>
      <c r="BFX28" s="67"/>
      <c r="BFY28" s="67"/>
      <c r="BFZ28" s="67"/>
      <c r="BGA28" s="67"/>
      <c r="BGB28" s="67"/>
      <c r="BGC28" s="67"/>
      <c r="BGD28" s="67"/>
      <c r="BGE28" s="67"/>
      <c r="BGF28" s="67"/>
      <c r="BGG28" s="67"/>
      <c r="BGH28" s="67"/>
      <c r="BGI28" s="67"/>
      <c r="BGJ28" s="67"/>
      <c r="BGK28" s="67"/>
      <c r="BGL28" s="67"/>
      <c r="BGM28" s="67"/>
      <c r="BGN28" s="67"/>
      <c r="BGO28" s="67"/>
      <c r="BGP28" s="67"/>
      <c r="BGQ28" s="67"/>
      <c r="BGR28" s="67"/>
      <c r="BGS28" s="67"/>
      <c r="BGT28" s="67"/>
      <c r="BGU28" s="67"/>
      <c r="BGV28" s="67"/>
      <c r="BGW28" s="67"/>
      <c r="BGX28" s="67"/>
      <c r="BGY28" s="67"/>
      <c r="BGZ28" s="67"/>
      <c r="BHA28" s="67"/>
      <c r="BHB28" s="67"/>
      <c r="BHC28" s="67"/>
      <c r="BHD28" s="67"/>
      <c r="BHE28" s="67"/>
      <c r="BHF28" s="67"/>
      <c r="BHG28" s="67"/>
      <c r="BHH28" s="67"/>
      <c r="BHI28" s="67"/>
      <c r="BHJ28" s="67"/>
      <c r="BHK28" s="67"/>
      <c r="BHL28" s="67"/>
      <c r="BHM28" s="67"/>
      <c r="BHN28" s="67"/>
      <c r="BHO28" s="67"/>
      <c r="BHP28" s="67"/>
      <c r="BHQ28" s="67"/>
      <c r="BHR28" s="67"/>
      <c r="BHS28" s="67"/>
      <c r="BHT28" s="67"/>
      <c r="BHU28" s="67"/>
      <c r="BHV28" s="67"/>
      <c r="BHW28" s="67"/>
      <c r="BHX28" s="67"/>
      <c r="BHY28" s="67"/>
      <c r="BHZ28" s="67"/>
      <c r="BIA28" s="67"/>
      <c r="BIB28" s="67"/>
      <c r="BIC28" s="67"/>
      <c r="BID28" s="67"/>
      <c r="BIE28" s="67"/>
      <c r="BIF28" s="67"/>
      <c r="BIG28" s="67"/>
      <c r="BIH28" s="67"/>
      <c r="BII28" s="67"/>
      <c r="BIJ28" s="67"/>
      <c r="BIK28" s="67"/>
      <c r="BIL28" s="67"/>
      <c r="BIM28" s="67"/>
      <c r="BIN28" s="67"/>
      <c r="BIO28" s="67"/>
      <c r="BIP28" s="67"/>
      <c r="BIQ28" s="67"/>
      <c r="BIR28" s="67"/>
      <c r="BIS28" s="67"/>
      <c r="BIT28" s="67"/>
      <c r="BIU28" s="67"/>
      <c r="BIV28" s="67"/>
      <c r="BIW28" s="67"/>
      <c r="BIX28" s="67"/>
      <c r="BIY28" s="67"/>
      <c r="BIZ28" s="67"/>
      <c r="BJA28" s="67"/>
      <c r="BJB28" s="67"/>
      <c r="BJC28" s="67"/>
      <c r="BJD28" s="67"/>
      <c r="BJE28" s="67"/>
      <c r="BJF28" s="67"/>
      <c r="BJG28" s="67"/>
      <c r="BJH28" s="67"/>
      <c r="BJI28" s="67"/>
      <c r="BJJ28" s="67"/>
      <c r="BJK28" s="67"/>
      <c r="BJL28" s="67"/>
      <c r="BJM28" s="67"/>
      <c r="BJN28" s="67"/>
      <c r="BJO28" s="67"/>
      <c r="BJP28" s="67"/>
      <c r="BJQ28" s="67"/>
      <c r="BJR28" s="67"/>
      <c r="BJS28" s="67"/>
      <c r="BJT28" s="67"/>
      <c r="BJU28" s="67"/>
      <c r="BJV28" s="67"/>
      <c r="BJW28" s="67"/>
      <c r="BJX28" s="67"/>
      <c r="BJY28" s="67"/>
      <c r="BJZ28" s="67"/>
      <c r="BKA28" s="67"/>
      <c r="BKB28" s="67"/>
      <c r="BKC28" s="67"/>
      <c r="BKD28" s="67"/>
      <c r="BKE28" s="67"/>
      <c r="BKF28" s="67"/>
      <c r="BKG28" s="67"/>
      <c r="BKH28" s="67"/>
      <c r="BKI28" s="67"/>
      <c r="BKJ28" s="67"/>
      <c r="BKK28" s="67"/>
      <c r="BKL28" s="67"/>
      <c r="BKM28" s="67"/>
      <c r="BKN28" s="67"/>
      <c r="BKO28" s="67"/>
      <c r="BKP28" s="67"/>
      <c r="BKQ28" s="67"/>
      <c r="BKR28" s="67"/>
      <c r="BKS28" s="67"/>
      <c r="BKT28" s="67"/>
      <c r="BKU28" s="67"/>
      <c r="BKV28" s="67"/>
      <c r="BKW28" s="67"/>
      <c r="BKX28" s="67"/>
      <c r="BKY28" s="67"/>
      <c r="BKZ28" s="67"/>
      <c r="BLA28" s="67"/>
      <c r="BLB28" s="67"/>
      <c r="BLC28" s="67"/>
      <c r="BLD28" s="67"/>
      <c r="BLE28" s="67"/>
      <c r="BLF28" s="67"/>
      <c r="BLG28" s="67"/>
      <c r="BLH28" s="67"/>
      <c r="BLI28" s="67"/>
      <c r="BLJ28" s="67"/>
      <c r="BLK28" s="67"/>
      <c r="BLL28" s="67"/>
      <c r="BLM28" s="67"/>
      <c r="BLN28" s="67"/>
      <c r="BLO28" s="67"/>
      <c r="BLP28" s="67"/>
      <c r="BLQ28" s="67"/>
      <c r="BLR28" s="67"/>
      <c r="BLS28" s="67"/>
      <c r="BLT28" s="67"/>
      <c r="BLU28" s="67"/>
      <c r="BLV28" s="67"/>
      <c r="BLW28" s="67"/>
      <c r="BLX28" s="67"/>
      <c r="BLY28" s="67"/>
      <c r="BLZ28" s="67"/>
      <c r="BMA28" s="67"/>
      <c r="BMB28" s="67"/>
      <c r="BMC28" s="67"/>
      <c r="BMD28" s="67"/>
      <c r="BME28" s="67"/>
      <c r="BMF28" s="67"/>
      <c r="BMG28" s="67"/>
      <c r="BMH28" s="67"/>
      <c r="BMI28" s="67"/>
      <c r="BMJ28" s="67"/>
      <c r="BMK28" s="67"/>
      <c r="BML28" s="67"/>
      <c r="BMM28" s="67"/>
      <c r="BMN28" s="67"/>
      <c r="BMO28" s="67"/>
      <c r="BMP28" s="67"/>
      <c r="BMQ28" s="67"/>
      <c r="BMR28" s="67"/>
      <c r="BMS28" s="67"/>
      <c r="BMT28" s="67"/>
      <c r="BMU28" s="67"/>
      <c r="BMV28" s="67"/>
      <c r="BMW28" s="67"/>
      <c r="BMX28" s="67"/>
      <c r="BMY28" s="67"/>
      <c r="BMZ28" s="67"/>
      <c r="BNA28" s="67"/>
      <c r="BNB28" s="67"/>
      <c r="BNC28" s="67"/>
      <c r="BND28" s="67"/>
      <c r="BNE28" s="67"/>
      <c r="BNF28" s="67"/>
      <c r="BNG28" s="67"/>
      <c r="BNH28" s="67"/>
      <c r="BNI28" s="67"/>
      <c r="BNJ28" s="67"/>
      <c r="BNK28" s="67"/>
      <c r="BNL28" s="67"/>
      <c r="BNM28" s="67"/>
      <c r="BNN28" s="67"/>
      <c r="BNO28" s="67"/>
      <c r="BNP28" s="67"/>
      <c r="BNQ28" s="67"/>
      <c r="BNR28" s="67"/>
      <c r="BNS28" s="67"/>
      <c r="BNT28" s="67"/>
      <c r="BNU28" s="67"/>
      <c r="BNV28" s="67"/>
      <c r="BNW28" s="67"/>
      <c r="BNX28" s="67"/>
      <c r="BNY28" s="67"/>
      <c r="BNZ28" s="67"/>
      <c r="BOA28" s="67"/>
      <c r="BOB28" s="67"/>
      <c r="BOC28" s="67"/>
      <c r="BOD28" s="67"/>
      <c r="BOE28" s="67"/>
      <c r="BOF28" s="67"/>
      <c r="BOG28" s="67"/>
      <c r="BOH28" s="67"/>
      <c r="BOI28" s="67"/>
      <c r="BOJ28" s="67"/>
      <c r="BOK28" s="67"/>
      <c r="BOL28" s="67"/>
      <c r="BOM28" s="67"/>
      <c r="BON28" s="67"/>
      <c r="BOO28" s="67"/>
      <c r="BOP28" s="67"/>
      <c r="BOQ28" s="67"/>
      <c r="BOR28" s="67"/>
      <c r="BOS28" s="67"/>
      <c r="BOT28" s="67"/>
      <c r="BOU28" s="67"/>
      <c r="BOV28" s="67"/>
      <c r="BOW28" s="67"/>
      <c r="BOX28" s="67"/>
      <c r="BOY28" s="67"/>
      <c r="BOZ28" s="67"/>
      <c r="BPA28" s="67"/>
      <c r="BPB28" s="67"/>
      <c r="BPC28" s="67"/>
      <c r="BPD28" s="67"/>
      <c r="BPE28" s="67"/>
      <c r="BPF28" s="67"/>
      <c r="BPG28" s="67"/>
      <c r="BPH28" s="67"/>
      <c r="BPI28" s="67"/>
      <c r="BPJ28" s="67"/>
      <c r="BPK28" s="67"/>
      <c r="BPL28" s="67"/>
      <c r="BPM28" s="67"/>
      <c r="BPN28" s="67"/>
      <c r="BPO28" s="67"/>
      <c r="BPP28" s="67"/>
      <c r="BPQ28" s="67"/>
      <c r="BPR28" s="67"/>
      <c r="BPS28" s="67"/>
      <c r="BPT28" s="67"/>
      <c r="BPU28" s="67"/>
      <c r="BPV28" s="67"/>
      <c r="BPW28" s="67"/>
      <c r="BPX28" s="67"/>
      <c r="BPY28" s="67"/>
      <c r="BPZ28" s="67"/>
      <c r="BQA28" s="67"/>
      <c r="BQB28" s="67"/>
      <c r="BQC28" s="67"/>
      <c r="BQD28" s="67"/>
      <c r="BQE28" s="67"/>
      <c r="BQF28" s="67"/>
      <c r="BQG28" s="67"/>
      <c r="BQH28" s="67"/>
      <c r="BQI28" s="67"/>
      <c r="BQJ28" s="67"/>
      <c r="BQK28" s="67"/>
      <c r="BQL28" s="67"/>
      <c r="BQM28" s="67"/>
      <c r="BQN28" s="67"/>
      <c r="BQO28" s="67"/>
      <c r="BQP28" s="67"/>
      <c r="BQQ28" s="67"/>
      <c r="BQR28" s="67"/>
      <c r="BQS28" s="67"/>
      <c r="BQT28" s="67"/>
      <c r="BQU28" s="67"/>
      <c r="BQV28" s="67"/>
      <c r="BQW28" s="67"/>
      <c r="BQX28" s="67"/>
      <c r="BQY28" s="67"/>
      <c r="BQZ28" s="67"/>
      <c r="BRA28" s="67"/>
      <c r="BRB28" s="67"/>
      <c r="BRC28" s="67"/>
      <c r="BRD28" s="67"/>
      <c r="BRE28" s="67"/>
      <c r="BRF28" s="67"/>
      <c r="BRG28" s="67"/>
      <c r="BRH28" s="67"/>
      <c r="BRI28" s="67"/>
      <c r="BRJ28" s="67"/>
      <c r="BRK28" s="67"/>
      <c r="BRL28" s="67"/>
      <c r="BRM28" s="67"/>
      <c r="BRN28" s="67"/>
      <c r="BRO28" s="67"/>
      <c r="BRP28" s="67"/>
      <c r="BRQ28" s="67"/>
      <c r="BRR28" s="67"/>
      <c r="BRS28" s="67"/>
      <c r="BRT28" s="67"/>
      <c r="BRU28" s="67"/>
      <c r="BRV28" s="67"/>
      <c r="BRW28" s="67"/>
      <c r="BRX28" s="67"/>
      <c r="BRY28" s="67"/>
      <c r="BRZ28" s="67"/>
      <c r="BSA28" s="67"/>
      <c r="BSB28" s="67"/>
      <c r="BSC28" s="67"/>
      <c r="BSD28" s="67"/>
      <c r="BSE28" s="67"/>
      <c r="BSF28" s="67"/>
      <c r="BSG28" s="67"/>
      <c r="BSH28" s="67"/>
      <c r="BSI28" s="67"/>
      <c r="BSJ28" s="67"/>
      <c r="BSK28" s="67"/>
      <c r="BSL28" s="67"/>
      <c r="BSM28" s="67"/>
      <c r="BSN28" s="67"/>
      <c r="BSO28" s="67"/>
      <c r="BSP28" s="67"/>
      <c r="BSQ28" s="67"/>
      <c r="BSR28" s="67"/>
      <c r="BSS28" s="67"/>
      <c r="BST28" s="67"/>
      <c r="BSU28" s="67"/>
      <c r="BSV28" s="67"/>
      <c r="BSW28" s="67"/>
      <c r="BSX28" s="67"/>
      <c r="BSY28" s="67"/>
      <c r="BSZ28" s="67"/>
      <c r="BTA28" s="67"/>
      <c r="BTB28" s="67"/>
      <c r="BTC28" s="67"/>
      <c r="BTD28" s="67"/>
      <c r="BTE28" s="67"/>
      <c r="BTF28" s="67"/>
      <c r="BTG28" s="67"/>
      <c r="BTH28" s="67"/>
      <c r="BTI28" s="67"/>
      <c r="BTJ28" s="67"/>
      <c r="BTK28" s="67"/>
      <c r="BTL28" s="67"/>
      <c r="BTM28" s="67"/>
      <c r="BTN28" s="67"/>
      <c r="BTO28" s="67"/>
      <c r="BTP28" s="67"/>
      <c r="BTQ28" s="67"/>
      <c r="BTR28" s="67"/>
      <c r="BTS28" s="67"/>
      <c r="BTT28" s="67"/>
      <c r="BTU28" s="67"/>
      <c r="BTV28" s="67"/>
      <c r="BTW28" s="67"/>
      <c r="BTX28" s="67"/>
      <c r="BTY28" s="67"/>
      <c r="BTZ28" s="67"/>
      <c r="BUA28" s="67"/>
      <c r="BUB28" s="67"/>
      <c r="BUC28" s="67"/>
      <c r="BUD28" s="67"/>
      <c r="BUE28" s="67"/>
      <c r="BUF28" s="67"/>
      <c r="BUG28" s="67"/>
      <c r="BUH28" s="67"/>
      <c r="BUI28" s="67"/>
      <c r="BUJ28" s="67"/>
      <c r="BUK28" s="67"/>
      <c r="BUL28" s="67"/>
      <c r="BUM28" s="67"/>
      <c r="BUN28" s="67"/>
      <c r="BUO28" s="67"/>
      <c r="BUP28" s="67"/>
      <c r="BUQ28" s="67"/>
      <c r="BUR28" s="67"/>
      <c r="BUS28" s="67"/>
      <c r="BUT28" s="67"/>
      <c r="BUU28" s="67"/>
      <c r="BUV28" s="67"/>
      <c r="BUW28" s="67"/>
      <c r="BUX28" s="67"/>
      <c r="BUY28" s="67"/>
      <c r="BUZ28" s="67"/>
      <c r="BVA28" s="67"/>
      <c r="BVB28" s="67"/>
      <c r="BVC28" s="67"/>
      <c r="BVD28" s="67"/>
      <c r="BVE28" s="67"/>
      <c r="BVF28" s="67"/>
      <c r="BVG28" s="67"/>
      <c r="BVH28" s="67"/>
      <c r="BVI28" s="67"/>
      <c r="BVJ28" s="67"/>
      <c r="BVK28" s="67"/>
      <c r="BVL28" s="67"/>
      <c r="BVM28" s="67"/>
      <c r="BVN28" s="67"/>
      <c r="BVO28" s="67"/>
      <c r="BVP28" s="67"/>
      <c r="BVQ28" s="67"/>
      <c r="BVR28" s="67"/>
      <c r="BVS28" s="67"/>
      <c r="BVT28" s="67"/>
      <c r="BVU28" s="67"/>
      <c r="BVV28" s="67"/>
      <c r="BVW28" s="67"/>
      <c r="BVX28" s="67"/>
      <c r="BVY28" s="67"/>
      <c r="BVZ28" s="67"/>
      <c r="BWA28" s="67"/>
      <c r="BWB28" s="67"/>
      <c r="BWC28" s="67"/>
      <c r="BWD28" s="67"/>
      <c r="BWE28" s="67"/>
      <c r="BWF28" s="67"/>
      <c r="BWG28" s="67"/>
      <c r="BWH28" s="67"/>
      <c r="BWI28" s="67"/>
      <c r="BWJ28" s="67"/>
      <c r="BWK28" s="67"/>
      <c r="BWL28" s="67"/>
      <c r="BWM28" s="67"/>
      <c r="BWN28" s="67"/>
      <c r="BWO28" s="67"/>
    </row>
    <row r="29" spans="1:1965" s="68" customFormat="1" ht="31.5" x14ac:dyDescent="0.25">
      <c r="A29" s="77">
        <v>58</v>
      </c>
      <c r="B29" s="86" t="s">
        <v>453</v>
      </c>
      <c r="C29" s="87" t="s">
        <v>454</v>
      </c>
      <c r="D29" s="79" t="s">
        <v>422</v>
      </c>
      <c r="E29" s="80">
        <v>0</v>
      </c>
      <c r="F29" s="80">
        <v>1000</v>
      </c>
      <c r="G29" s="80">
        <v>0</v>
      </c>
      <c r="H29" s="80">
        <v>0</v>
      </c>
      <c r="I29" s="80">
        <v>0</v>
      </c>
      <c r="J29" s="80">
        <v>0</v>
      </c>
      <c r="K29" s="80">
        <v>0</v>
      </c>
      <c r="L29" s="80">
        <v>0</v>
      </c>
      <c r="M29" s="80">
        <v>0</v>
      </c>
      <c r="N29" s="81">
        <v>0</v>
      </c>
      <c r="O29" s="82">
        <f t="shared" si="2"/>
        <v>1000</v>
      </c>
      <c r="P29" s="84"/>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c r="IU29" s="67"/>
      <c r="IV29" s="67"/>
      <c r="IW29" s="67"/>
      <c r="IX29" s="67"/>
      <c r="IY29" s="67"/>
      <c r="IZ29" s="67"/>
      <c r="JA29" s="67"/>
      <c r="JB29" s="67"/>
      <c r="JC29" s="67"/>
      <c r="JD29" s="67"/>
      <c r="JE29" s="67"/>
      <c r="JF29" s="67"/>
      <c r="JG29" s="67"/>
      <c r="JH29" s="67"/>
      <c r="JI29" s="67"/>
      <c r="JJ29" s="67"/>
      <c r="JK29" s="67"/>
      <c r="JL29" s="67"/>
      <c r="JM29" s="67"/>
      <c r="JN29" s="67"/>
      <c r="JO29" s="67"/>
      <c r="JP29" s="67"/>
      <c r="JQ29" s="67"/>
      <c r="JR29" s="67"/>
      <c r="JS29" s="67"/>
      <c r="JT29" s="67"/>
      <c r="JU29" s="67"/>
      <c r="JV29" s="67"/>
      <c r="JW29" s="67"/>
      <c r="JX29" s="67"/>
      <c r="JY29" s="67"/>
      <c r="JZ29" s="67"/>
      <c r="KA29" s="67"/>
      <c r="KB29" s="67"/>
      <c r="KC29" s="67"/>
      <c r="KD29" s="67"/>
      <c r="KE29" s="67"/>
      <c r="KF29" s="67"/>
      <c r="KG29" s="67"/>
      <c r="KH29" s="67"/>
      <c r="KI29" s="67"/>
      <c r="KJ29" s="67"/>
      <c r="KK29" s="67"/>
      <c r="KL29" s="67"/>
      <c r="KM29" s="67"/>
      <c r="KN29" s="67"/>
      <c r="KO29" s="67"/>
      <c r="KP29" s="67"/>
      <c r="KQ29" s="67"/>
      <c r="KR29" s="67"/>
      <c r="KS29" s="67"/>
      <c r="KT29" s="67"/>
      <c r="KU29" s="67"/>
      <c r="KV29" s="67"/>
      <c r="KW29" s="67"/>
      <c r="KX29" s="67"/>
      <c r="KY29" s="67"/>
      <c r="KZ29" s="67"/>
      <c r="LA29" s="67"/>
      <c r="LB29" s="67"/>
      <c r="LC29" s="67"/>
      <c r="LD29" s="67"/>
      <c r="LE29" s="67"/>
      <c r="LF29" s="67"/>
      <c r="LG29" s="67"/>
      <c r="LH29" s="67"/>
      <c r="LI29" s="67"/>
      <c r="LJ29" s="67"/>
      <c r="LK29" s="67"/>
      <c r="LL29" s="67"/>
      <c r="LM29" s="67"/>
      <c r="LN29" s="67"/>
      <c r="LO29" s="67"/>
      <c r="LP29" s="67"/>
      <c r="LQ29" s="67"/>
      <c r="LR29" s="67"/>
      <c r="LS29" s="67"/>
      <c r="LT29" s="67"/>
      <c r="LU29" s="67"/>
      <c r="LV29" s="67"/>
      <c r="LW29" s="67"/>
      <c r="LX29" s="67"/>
      <c r="LY29" s="67"/>
      <c r="LZ29" s="67"/>
      <c r="MA29" s="67"/>
      <c r="MB29" s="67"/>
      <c r="MC29" s="67"/>
      <c r="MD29" s="67"/>
      <c r="ME29" s="67"/>
      <c r="MF29" s="67"/>
      <c r="MG29" s="67"/>
      <c r="MH29" s="67"/>
      <c r="MI29" s="67"/>
      <c r="MJ29" s="67"/>
      <c r="MK29" s="67"/>
      <c r="ML29" s="67"/>
      <c r="MM29" s="67"/>
      <c r="MN29" s="67"/>
      <c r="MO29" s="67"/>
      <c r="MP29" s="67"/>
      <c r="MQ29" s="67"/>
      <c r="MR29" s="67"/>
      <c r="MS29" s="67"/>
      <c r="MT29" s="67"/>
      <c r="MU29" s="67"/>
      <c r="MV29" s="67"/>
      <c r="MW29" s="67"/>
      <c r="MX29" s="67"/>
      <c r="MY29" s="67"/>
      <c r="MZ29" s="67"/>
      <c r="NA29" s="67"/>
      <c r="NB29" s="67"/>
      <c r="NC29" s="67"/>
      <c r="ND29" s="67"/>
      <c r="NE29" s="67"/>
      <c r="NF29" s="67"/>
      <c r="NG29" s="67"/>
      <c r="NH29" s="67"/>
      <c r="NI29" s="67"/>
      <c r="NJ29" s="67"/>
      <c r="NK29" s="67"/>
      <c r="NL29" s="67"/>
      <c r="NM29" s="67"/>
      <c r="NN29" s="67"/>
      <c r="NO29" s="67"/>
      <c r="NP29" s="67"/>
      <c r="NQ29" s="67"/>
      <c r="NR29" s="67"/>
      <c r="NS29" s="67"/>
      <c r="NT29" s="67"/>
      <c r="NU29" s="67"/>
      <c r="NV29" s="67"/>
      <c r="NW29" s="67"/>
      <c r="NX29" s="67"/>
      <c r="NY29" s="67"/>
      <c r="NZ29" s="67"/>
      <c r="OA29" s="67"/>
      <c r="OB29" s="67"/>
      <c r="OC29" s="67"/>
      <c r="OD29" s="67"/>
      <c r="OE29" s="67"/>
      <c r="OF29" s="67"/>
      <c r="OG29" s="67"/>
      <c r="OH29" s="67"/>
      <c r="OI29" s="67"/>
      <c r="OJ29" s="67"/>
      <c r="OK29" s="67"/>
      <c r="OL29" s="67"/>
      <c r="OM29" s="67"/>
      <c r="ON29" s="67"/>
      <c r="OO29" s="67"/>
      <c r="OP29" s="67"/>
      <c r="OQ29" s="67"/>
      <c r="OR29" s="67"/>
      <c r="OS29" s="67"/>
      <c r="OT29" s="67"/>
      <c r="OU29" s="67"/>
      <c r="OV29" s="67"/>
      <c r="OW29" s="67"/>
      <c r="OX29" s="67"/>
      <c r="OY29" s="67"/>
      <c r="OZ29" s="67"/>
      <c r="PA29" s="67"/>
      <c r="PB29" s="67"/>
      <c r="PC29" s="67"/>
      <c r="PD29" s="67"/>
      <c r="PE29" s="67"/>
      <c r="PF29" s="67"/>
      <c r="PG29" s="67"/>
      <c r="PH29" s="67"/>
      <c r="PI29" s="67"/>
      <c r="PJ29" s="67"/>
      <c r="PK29" s="67"/>
      <c r="PL29" s="67"/>
      <c r="PM29" s="67"/>
      <c r="PN29" s="67"/>
      <c r="PO29" s="67"/>
      <c r="PP29" s="67"/>
      <c r="PQ29" s="67"/>
      <c r="PR29" s="67"/>
      <c r="PS29" s="67"/>
      <c r="PT29" s="67"/>
      <c r="PU29" s="67"/>
      <c r="PV29" s="67"/>
      <c r="PW29" s="67"/>
      <c r="PX29" s="67"/>
      <c r="PY29" s="67"/>
      <c r="PZ29" s="67"/>
      <c r="QA29" s="67"/>
      <c r="QB29" s="67"/>
      <c r="QC29" s="67"/>
      <c r="QD29" s="67"/>
      <c r="QE29" s="67"/>
      <c r="QF29" s="67"/>
      <c r="QG29" s="67"/>
      <c r="QH29" s="67"/>
      <c r="QI29" s="67"/>
      <c r="QJ29" s="67"/>
      <c r="QK29" s="67"/>
      <c r="QL29" s="67"/>
      <c r="QM29" s="67"/>
      <c r="QN29" s="67"/>
      <c r="QO29" s="67"/>
      <c r="QP29" s="67"/>
      <c r="QQ29" s="67"/>
      <c r="QR29" s="67"/>
      <c r="QS29" s="67"/>
      <c r="QT29" s="67"/>
      <c r="QU29" s="67"/>
      <c r="QV29" s="67"/>
      <c r="QW29" s="67"/>
      <c r="QX29" s="67"/>
      <c r="QY29" s="67"/>
      <c r="QZ29" s="67"/>
      <c r="RA29" s="67"/>
      <c r="RB29" s="67"/>
      <c r="RC29" s="67"/>
      <c r="RD29" s="67"/>
      <c r="RE29" s="67"/>
      <c r="RF29" s="67"/>
      <c r="RG29" s="67"/>
      <c r="RH29" s="67"/>
      <c r="RI29" s="67"/>
      <c r="RJ29" s="67"/>
      <c r="RK29" s="67"/>
      <c r="RL29" s="67"/>
      <c r="RM29" s="67"/>
      <c r="RN29" s="67"/>
      <c r="RO29" s="67"/>
      <c r="RP29" s="67"/>
      <c r="RQ29" s="67"/>
      <c r="RR29" s="67"/>
      <c r="RS29" s="67"/>
      <c r="RT29" s="67"/>
      <c r="RU29" s="67"/>
      <c r="RV29" s="67"/>
      <c r="RW29" s="67"/>
      <c r="RX29" s="67"/>
      <c r="RY29" s="67"/>
      <c r="RZ29" s="67"/>
      <c r="SA29" s="67"/>
      <c r="SB29" s="67"/>
      <c r="SC29" s="67"/>
      <c r="SD29" s="67"/>
      <c r="SE29" s="67"/>
      <c r="SF29" s="67"/>
      <c r="SG29" s="67"/>
      <c r="SH29" s="67"/>
      <c r="SI29" s="67"/>
      <c r="SJ29" s="67"/>
      <c r="SK29" s="67"/>
      <c r="SL29" s="67"/>
      <c r="SM29" s="67"/>
      <c r="SN29" s="67"/>
      <c r="SO29" s="67"/>
      <c r="SP29" s="67"/>
      <c r="SQ29" s="67"/>
      <c r="SR29" s="67"/>
      <c r="SS29" s="67"/>
      <c r="ST29" s="67"/>
      <c r="SU29" s="67"/>
      <c r="SV29" s="67"/>
      <c r="SW29" s="67"/>
      <c r="SX29" s="67"/>
      <c r="SY29" s="67"/>
      <c r="SZ29" s="67"/>
      <c r="TA29" s="67"/>
      <c r="TB29" s="67"/>
      <c r="TC29" s="67"/>
      <c r="TD29" s="67"/>
      <c r="TE29" s="67"/>
      <c r="TF29" s="67"/>
      <c r="TG29" s="67"/>
      <c r="TH29" s="67"/>
      <c r="TI29" s="67"/>
      <c r="TJ29" s="67"/>
      <c r="TK29" s="67"/>
      <c r="TL29" s="67"/>
      <c r="TM29" s="67"/>
      <c r="TN29" s="67"/>
      <c r="TO29" s="67"/>
      <c r="TP29" s="67"/>
      <c r="TQ29" s="67"/>
      <c r="TR29" s="67"/>
      <c r="TS29" s="67"/>
      <c r="TT29" s="67"/>
      <c r="TU29" s="67"/>
      <c r="TV29" s="67"/>
      <c r="TW29" s="67"/>
      <c r="TX29" s="67"/>
      <c r="TY29" s="67"/>
      <c r="TZ29" s="67"/>
      <c r="UA29" s="67"/>
      <c r="UB29" s="67"/>
      <c r="UC29" s="67"/>
      <c r="UD29" s="67"/>
      <c r="UE29" s="67"/>
      <c r="UF29" s="67"/>
      <c r="UG29" s="67"/>
      <c r="UH29" s="67"/>
      <c r="UI29" s="67"/>
      <c r="UJ29" s="67"/>
      <c r="UK29" s="67"/>
      <c r="UL29" s="67"/>
      <c r="UM29" s="67"/>
      <c r="UN29" s="67"/>
      <c r="UO29" s="67"/>
      <c r="UP29" s="67"/>
      <c r="UQ29" s="67"/>
      <c r="UR29" s="67"/>
      <c r="US29" s="67"/>
      <c r="UT29" s="67"/>
      <c r="UU29" s="67"/>
      <c r="UV29" s="67"/>
      <c r="UW29" s="67"/>
      <c r="UX29" s="67"/>
      <c r="UY29" s="67"/>
      <c r="UZ29" s="67"/>
      <c r="VA29" s="67"/>
      <c r="VB29" s="67"/>
      <c r="VC29" s="67"/>
      <c r="VD29" s="67"/>
      <c r="VE29" s="67"/>
      <c r="VF29" s="67"/>
      <c r="VG29" s="67"/>
      <c r="VH29" s="67"/>
      <c r="VI29" s="67"/>
      <c r="VJ29" s="67"/>
      <c r="VK29" s="67"/>
      <c r="VL29" s="67"/>
      <c r="VM29" s="67"/>
      <c r="VN29" s="67"/>
      <c r="VO29" s="67"/>
      <c r="VP29" s="67"/>
      <c r="VQ29" s="67"/>
      <c r="VR29" s="67"/>
      <c r="VS29" s="67"/>
      <c r="VT29" s="67"/>
      <c r="VU29" s="67"/>
      <c r="VV29" s="67"/>
      <c r="VW29" s="67"/>
      <c r="VX29" s="67"/>
      <c r="VY29" s="67"/>
      <c r="VZ29" s="67"/>
      <c r="WA29" s="67"/>
      <c r="WB29" s="67"/>
      <c r="WC29" s="67"/>
      <c r="WD29" s="67"/>
      <c r="WE29" s="67"/>
      <c r="WF29" s="67"/>
      <c r="WG29" s="67"/>
      <c r="WH29" s="67"/>
      <c r="WI29" s="67"/>
      <c r="WJ29" s="67"/>
      <c r="WK29" s="67"/>
      <c r="WL29" s="67"/>
      <c r="WM29" s="67"/>
      <c r="WN29" s="67"/>
      <c r="WO29" s="67"/>
      <c r="WP29" s="67"/>
      <c r="WQ29" s="67"/>
      <c r="WR29" s="67"/>
      <c r="WS29" s="67"/>
      <c r="WT29" s="67"/>
      <c r="WU29" s="67"/>
      <c r="WV29" s="67"/>
      <c r="WW29" s="67"/>
      <c r="WX29" s="67"/>
      <c r="WY29" s="67"/>
      <c r="WZ29" s="67"/>
      <c r="XA29" s="67"/>
      <c r="XB29" s="67"/>
      <c r="XC29" s="67"/>
      <c r="XD29" s="67"/>
      <c r="XE29" s="67"/>
      <c r="XF29" s="67"/>
      <c r="XG29" s="67"/>
      <c r="XH29" s="67"/>
      <c r="XI29" s="67"/>
      <c r="XJ29" s="67"/>
      <c r="XK29" s="67"/>
      <c r="XL29" s="67"/>
      <c r="XM29" s="67"/>
      <c r="XN29" s="67"/>
      <c r="XO29" s="67"/>
      <c r="XP29" s="67"/>
      <c r="XQ29" s="67"/>
      <c r="XR29" s="67"/>
      <c r="XS29" s="67"/>
      <c r="XT29" s="67"/>
      <c r="XU29" s="67"/>
      <c r="XV29" s="67"/>
      <c r="XW29" s="67"/>
      <c r="XX29" s="67"/>
      <c r="XY29" s="67"/>
      <c r="XZ29" s="67"/>
      <c r="YA29" s="67"/>
      <c r="YB29" s="67"/>
      <c r="YC29" s="67"/>
      <c r="YD29" s="67"/>
      <c r="YE29" s="67"/>
      <c r="YF29" s="67"/>
      <c r="YG29" s="67"/>
      <c r="YH29" s="67"/>
      <c r="YI29" s="67"/>
      <c r="YJ29" s="67"/>
      <c r="YK29" s="67"/>
      <c r="YL29" s="67"/>
      <c r="YM29" s="67"/>
      <c r="YN29" s="67"/>
      <c r="YO29" s="67"/>
      <c r="YP29" s="67"/>
      <c r="YQ29" s="67"/>
      <c r="YR29" s="67"/>
      <c r="YS29" s="67"/>
      <c r="YT29" s="67"/>
      <c r="YU29" s="67"/>
      <c r="YV29" s="67"/>
      <c r="YW29" s="67"/>
      <c r="YX29" s="67"/>
      <c r="YY29" s="67"/>
      <c r="YZ29" s="67"/>
      <c r="ZA29" s="67"/>
      <c r="ZB29" s="67"/>
      <c r="ZC29" s="67"/>
      <c r="ZD29" s="67"/>
      <c r="ZE29" s="67"/>
      <c r="ZF29" s="67"/>
      <c r="ZG29" s="67"/>
      <c r="ZH29" s="67"/>
      <c r="ZI29" s="67"/>
      <c r="ZJ29" s="67"/>
      <c r="ZK29" s="67"/>
      <c r="ZL29" s="67"/>
      <c r="ZM29" s="67"/>
      <c r="ZN29" s="67"/>
      <c r="ZO29" s="67"/>
      <c r="ZP29" s="67"/>
      <c r="ZQ29" s="67"/>
      <c r="ZR29" s="67"/>
      <c r="ZS29" s="67"/>
      <c r="ZT29" s="67"/>
      <c r="ZU29" s="67"/>
      <c r="ZV29" s="67"/>
      <c r="ZW29" s="67"/>
      <c r="ZX29" s="67"/>
      <c r="ZY29" s="67"/>
      <c r="ZZ29" s="67"/>
      <c r="AAA29" s="67"/>
      <c r="AAB29" s="67"/>
      <c r="AAC29" s="67"/>
      <c r="AAD29" s="67"/>
      <c r="AAE29" s="67"/>
      <c r="AAF29" s="67"/>
      <c r="AAG29" s="67"/>
      <c r="AAH29" s="67"/>
      <c r="AAI29" s="67"/>
      <c r="AAJ29" s="67"/>
      <c r="AAK29" s="67"/>
      <c r="AAL29" s="67"/>
      <c r="AAM29" s="67"/>
      <c r="AAN29" s="67"/>
      <c r="AAO29" s="67"/>
      <c r="AAP29" s="67"/>
      <c r="AAQ29" s="67"/>
      <c r="AAR29" s="67"/>
      <c r="AAS29" s="67"/>
      <c r="AAT29" s="67"/>
      <c r="AAU29" s="67"/>
      <c r="AAV29" s="67"/>
      <c r="AAW29" s="67"/>
      <c r="AAX29" s="67"/>
      <c r="AAY29" s="67"/>
      <c r="AAZ29" s="67"/>
      <c r="ABA29" s="67"/>
      <c r="ABB29" s="67"/>
      <c r="ABC29" s="67"/>
      <c r="ABD29" s="67"/>
      <c r="ABE29" s="67"/>
      <c r="ABF29" s="67"/>
      <c r="ABG29" s="67"/>
      <c r="ABH29" s="67"/>
      <c r="ABI29" s="67"/>
      <c r="ABJ29" s="67"/>
      <c r="ABK29" s="67"/>
      <c r="ABL29" s="67"/>
      <c r="ABM29" s="67"/>
      <c r="ABN29" s="67"/>
      <c r="ABO29" s="67"/>
      <c r="ABP29" s="67"/>
      <c r="ABQ29" s="67"/>
      <c r="ABR29" s="67"/>
      <c r="ABS29" s="67"/>
      <c r="ABT29" s="67"/>
      <c r="ABU29" s="67"/>
      <c r="ABV29" s="67"/>
      <c r="ABW29" s="67"/>
      <c r="ABX29" s="67"/>
      <c r="ABY29" s="67"/>
      <c r="ABZ29" s="67"/>
      <c r="ACA29" s="67"/>
      <c r="ACB29" s="67"/>
      <c r="ACC29" s="67"/>
      <c r="ACD29" s="67"/>
      <c r="ACE29" s="67"/>
      <c r="ACF29" s="67"/>
      <c r="ACG29" s="67"/>
      <c r="ACH29" s="67"/>
      <c r="ACI29" s="67"/>
      <c r="ACJ29" s="67"/>
      <c r="ACK29" s="67"/>
      <c r="ACL29" s="67"/>
      <c r="ACM29" s="67"/>
      <c r="ACN29" s="67"/>
      <c r="ACO29" s="67"/>
      <c r="ACP29" s="67"/>
      <c r="ACQ29" s="67"/>
      <c r="ACR29" s="67"/>
      <c r="ACS29" s="67"/>
      <c r="ACT29" s="67"/>
      <c r="ACU29" s="67"/>
      <c r="ACV29" s="67"/>
      <c r="ACW29" s="67"/>
      <c r="ACX29" s="67"/>
      <c r="ACY29" s="67"/>
      <c r="ACZ29" s="67"/>
      <c r="ADA29" s="67"/>
      <c r="ADB29" s="67"/>
      <c r="ADC29" s="67"/>
      <c r="ADD29" s="67"/>
      <c r="ADE29" s="67"/>
      <c r="ADF29" s="67"/>
      <c r="ADG29" s="67"/>
      <c r="ADH29" s="67"/>
      <c r="ADI29" s="67"/>
      <c r="ADJ29" s="67"/>
      <c r="ADK29" s="67"/>
      <c r="ADL29" s="67"/>
      <c r="ADM29" s="67"/>
      <c r="ADN29" s="67"/>
      <c r="ADO29" s="67"/>
      <c r="ADP29" s="67"/>
      <c r="ADQ29" s="67"/>
      <c r="ADR29" s="67"/>
      <c r="ADS29" s="67"/>
      <c r="ADT29" s="67"/>
      <c r="ADU29" s="67"/>
      <c r="ADV29" s="67"/>
      <c r="ADW29" s="67"/>
      <c r="ADX29" s="67"/>
      <c r="ADY29" s="67"/>
      <c r="ADZ29" s="67"/>
      <c r="AEA29" s="67"/>
      <c r="AEB29" s="67"/>
      <c r="AEC29" s="67"/>
      <c r="AED29" s="67"/>
      <c r="AEE29" s="67"/>
      <c r="AEF29" s="67"/>
      <c r="AEG29" s="67"/>
      <c r="AEH29" s="67"/>
      <c r="AEI29" s="67"/>
      <c r="AEJ29" s="67"/>
      <c r="AEK29" s="67"/>
      <c r="AEL29" s="67"/>
      <c r="AEM29" s="67"/>
      <c r="AEN29" s="67"/>
      <c r="AEO29" s="67"/>
      <c r="AEP29" s="67"/>
      <c r="AEQ29" s="67"/>
      <c r="AER29" s="67"/>
      <c r="AES29" s="67"/>
      <c r="AET29" s="67"/>
      <c r="AEU29" s="67"/>
      <c r="AEV29" s="67"/>
      <c r="AEW29" s="67"/>
      <c r="AEX29" s="67"/>
      <c r="AEY29" s="67"/>
      <c r="AEZ29" s="67"/>
      <c r="AFA29" s="67"/>
      <c r="AFB29" s="67"/>
      <c r="AFC29" s="67"/>
      <c r="AFD29" s="67"/>
      <c r="AFE29" s="67"/>
      <c r="AFF29" s="67"/>
      <c r="AFG29" s="67"/>
      <c r="AFH29" s="67"/>
      <c r="AFI29" s="67"/>
      <c r="AFJ29" s="67"/>
      <c r="AFK29" s="67"/>
      <c r="AFL29" s="67"/>
      <c r="AFM29" s="67"/>
      <c r="AFN29" s="67"/>
      <c r="AFO29" s="67"/>
      <c r="AFP29" s="67"/>
      <c r="AFQ29" s="67"/>
      <c r="AFR29" s="67"/>
      <c r="AFS29" s="67"/>
      <c r="AFT29" s="67"/>
      <c r="AFU29" s="67"/>
      <c r="AFV29" s="67"/>
      <c r="AFW29" s="67"/>
      <c r="AFX29" s="67"/>
      <c r="AFY29" s="67"/>
      <c r="AFZ29" s="67"/>
      <c r="AGA29" s="67"/>
      <c r="AGB29" s="67"/>
      <c r="AGC29" s="67"/>
      <c r="AGD29" s="67"/>
      <c r="AGE29" s="67"/>
      <c r="AGF29" s="67"/>
      <c r="AGG29" s="67"/>
      <c r="AGH29" s="67"/>
      <c r="AGI29" s="67"/>
      <c r="AGJ29" s="67"/>
      <c r="AGK29" s="67"/>
      <c r="AGL29" s="67"/>
      <c r="AGM29" s="67"/>
      <c r="AGN29" s="67"/>
      <c r="AGO29" s="67"/>
      <c r="AGP29" s="67"/>
      <c r="AGQ29" s="67"/>
      <c r="AGR29" s="67"/>
      <c r="AGS29" s="67"/>
      <c r="AGT29" s="67"/>
      <c r="AGU29" s="67"/>
      <c r="AGV29" s="67"/>
      <c r="AGW29" s="67"/>
      <c r="AGX29" s="67"/>
      <c r="AGY29" s="67"/>
      <c r="AGZ29" s="67"/>
      <c r="AHA29" s="67"/>
      <c r="AHB29" s="67"/>
      <c r="AHC29" s="67"/>
      <c r="AHD29" s="67"/>
      <c r="AHE29" s="67"/>
      <c r="AHF29" s="67"/>
      <c r="AHG29" s="67"/>
      <c r="AHH29" s="67"/>
      <c r="AHI29" s="67"/>
      <c r="AHJ29" s="67"/>
      <c r="AHK29" s="67"/>
      <c r="AHL29" s="67"/>
      <c r="AHM29" s="67"/>
      <c r="AHN29" s="67"/>
      <c r="AHO29" s="67"/>
      <c r="AHP29" s="67"/>
      <c r="AHQ29" s="67"/>
      <c r="AHR29" s="67"/>
      <c r="AHS29" s="67"/>
      <c r="AHT29" s="67"/>
      <c r="AHU29" s="67"/>
      <c r="AHV29" s="67"/>
      <c r="AHW29" s="67"/>
      <c r="AHX29" s="67"/>
      <c r="AHY29" s="67"/>
      <c r="AHZ29" s="67"/>
      <c r="AIA29" s="67"/>
      <c r="AIB29" s="67"/>
      <c r="AIC29" s="67"/>
      <c r="AID29" s="67"/>
      <c r="AIE29" s="67"/>
      <c r="AIF29" s="67"/>
      <c r="AIG29" s="67"/>
      <c r="AIH29" s="67"/>
      <c r="AII29" s="67"/>
      <c r="AIJ29" s="67"/>
      <c r="AIK29" s="67"/>
      <c r="AIL29" s="67"/>
      <c r="AIM29" s="67"/>
      <c r="AIN29" s="67"/>
      <c r="AIO29" s="67"/>
      <c r="AIP29" s="67"/>
      <c r="AIQ29" s="67"/>
      <c r="AIR29" s="67"/>
      <c r="AIS29" s="67"/>
      <c r="AIT29" s="67"/>
      <c r="AIU29" s="67"/>
      <c r="AIV29" s="67"/>
      <c r="AIW29" s="67"/>
      <c r="AIX29" s="67"/>
      <c r="AIY29" s="67"/>
      <c r="AIZ29" s="67"/>
      <c r="AJA29" s="67"/>
      <c r="AJB29" s="67"/>
      <c r="AJC29" s="67"/>
      <c r="AJD29" s="67"/>
      <c r="AJE29" s="67"/>
      <c r="AJF29" s="67"/>
      <c r="AJG29" s="67"/>
      <c r="AJH29" s="67"/>
      <c r="AJI29" s="67"/>
      <c r="AJJ29" s="67"/>
      <c r="AJK29" s="67"/>
      <c r="AJL29" s="67"/>
      <c r="AJM29" s="67"/>
      <c r="AJN29" s="67"/>
      <c r="AJO29" s="67"/>
      <c r="AJP29" s="67"/>
      <c r="AJQ29" s="67"/>
      <c r="AJR29" s="67"/>
      <c r="AJS29" s="67"/>
      <c r="AJT29" s="67"/>
      <c r="AJU29" s="67"/>
      <c r="AJV29" s="67"/>
      <c r="AJW29" s="67"/>
      <c r="AJX29" s="67"/>
      <c r="AJY29" s="67"/>
      <c r="AJZ29" s="67"/>
      <c r="AKA29" s="67"/>
      <c r="AKB29" s="67"/>
      <c r="AKC29" s="67"/>
      <c r="AKD29" s="67"/>
      <c r="AKE29" s="67"/>
      <c r="AKF29" s="67"/>
      <c r="AKG29" s="67"/>
      <c r="AKH29" s="67"/>
      <c r="AKI29" s="67"/>
      <c r="AKJ29" s="67"/>
      <c r="AKK29" s="67"/>
      <c r="AKL29" s="67"/>
      <c r="AKM29" s="67"/>
      <c r="AKN29" s="67"/>
      <c r="AKO29" s="67"/>
      <c r="AKP29" s="67"/>
      <c r="AKQ29" s="67"/>
      <c r="AKR29" s="67"/>
      <c r="AKS29" s="67"/>
      <c r="AKT29" s="67"/>
      <c r="AKU29" s="67"/>
      <c r="AKV29" s="67"/>
      <c r="AKW29" s="67"/>
      <c r="AKX29" s="67"/>
      <c r="AKY29" s="67"/>
      <c r="AKZ29" s="67"/>
      <c r="ALA29" s="67"/>
      <c r="ALB29" s="67"/>
      <c r="ALC29" s="67"/>
      <c r="ALD29" s="67"/>
      <c r="ALE29" s="67"/>
      <c r="ALF29" s="67"/>
      <c r="ALG29" s="67"/>
      <c r="ALH29" s="67"/>
      <c r="ALI29" s="67"/>
      <c r="ALJ29" s="67"/>
      <c r="ALK29" s="67"/>
      <c r="ALL29" s="67"/>
      <c r="ALM29" s="67"/>
      <c r="ALN29" s="67"/>
      <c r="ALO29" s="67"/>
      <c r="ALP29" s="67"/>
      <c r="ALQ29" s="67"/>
      <c r="ALR29" s="67"/>
      <c r="ALS29" s="67"/>
      <c r="ALT29" s="67"/>
      <c r="ALU29" s="67"/>
      <c r="ALV29" s="67"/>
      <c r="ALW29" s="67"/>
      <c r="ALX29" s="67"/>
      <c r="ALY29" s="67"/>
      <c r="ALZ29" s="67"/>
      <c r="AMA29" s="67"/>
      <c r="AMB29" s="67"/>
      <c r="AMC29" s="67"/>
      <c r="AMD29" s="67"/>
      <c r="AME29" s="67"/>
      <c r="AMF29" s="67"/>
      <c r="AMG29" s="67"/>
      <c r="AMH29" s="67"/>
      <c r="AMI29" s="67"/>
      <c r="AMJ29" s="67"/>
      <c r="AMK29" s="67"/>
      <c r="AML29" s="67"/>
      <c r="AMM29" s="67"/>
      <c r="AMN29" s="67"/>
      <c r="AMO29" s="67"/>
      <c r="AMP29" s="67"/>
      <c r="AMQ29" s="67"/>
      <c r="AMR29" s="67"/>
      <c r="AMS29" s="67"/>
      <c r="AMT29" s="67"/>
      <c r="AMU29" s="67"/>
      <c r="AMV29" s="67"/>
      <c r="AMW29" s="67"/>
      <c r="AMX29" s="67"/>
      <c r="AMY29" s="67"/>
      <c r="AMZ29" s="67"/>
      <c r="ANA29" s="67"/>
      <c r="ANB29" s="67"/>
      <c r="ANC29" s="67"/>
      <c r="AND29" s="67"/>
      <c r="ANE29" s="67"/>
      <c r="ANF29" s="67"/>
      <c r="ANG29" s="67"/>
      <c r="ANH29" s="67"/>
      <c r="ANI29" s="67"/>
      <c r="ANJ29" s="67"/>
      <c r="ANK29" s="67"/>
      <c r="ANL29" s="67"/>
      <c r="ANM29" s="67"/>
      <c r="ANN29" s="67"/>
      <c r="ANO29" s="67"/>
      <c r="ANP29" s="67"/>
      <c r="ANQ29" s="67"/>
      <c r="ANR29" s="67"/>
      <c r="ANS29" s="67"/>
      <c r="ANT29" s="67"/>
      <c r="ANU29" s="67"/>
      <c r="ANV29" s="67"/>
      <c r="ANW29" s="67"/>
      <c r="ANX29" s="67"/>
      <c r="ANY29" s="67"/>
      <c r="ANZ29" s="67"/>
      <c r="AOA29" s="67"/>
      <c r="AOB29" s="67"/>
      <c r="AOC29" s="67"/>
      <c r="AOD29" s="67"/>
      <c r="AOE29" s="67"/>
      <c r="AOF29" s="67"/>
      <c r="AOG29" s="67"/>
      <c r="AOH29" s="67"/>
      <c r="AOI29" s="67"/>
      <c r="AOJ29" s="67"/>
      <c r="AOK29" s="67"/>
      <c r="AOL29" s="67"/>
      <c r="AOM29" s="67"/>
      <c r="AON29" s="67"/>
      <c r="AOO29" s="67"/>
      <c r="AOP29" s="67"/>
      <c r="AOQ29" s="67"/>
      <c r="AOR29" s="67"/>
      <c r="AOS29" s="67"/>
      <c r="AOT29" s="67"/>
      <c r="AOU29" s="67"/>
      <c r="AOV29" s="67"/>
      <c r="AOW29" s="67"/>
      <c r="AOX29" s="67"/>
      <c r="AOY29" s="67"/>
      <c r="AOZ29" s="67"/>
      <c r="APA29" s="67"/>
      <c r="APB29" s="67"/>
      <c r="APC29" s="67"/>
      <c r="APD29" s="67"/>
      <c r="APE29" s="67"/>
      <c r="APF29" s="67"/>
      <c r="APG29" s="67"/>
      <c r="APH29" s="67"/>
      <c r="API29" s="67"/>
      <c r="APJ29" s="67"/>
      <c r="APK29" s="67"/>
      <c r="APL29" s="67"/>
      <c r="APM29" s="67"/>
      <c r="APN29" s="67"/>
      <c r="APO29" s="67"/>
      <c r="APP29" s="67"/>
      <c r="APQ29" s="67"/>
      <c r="APR29" s="67"/>
      <c r="APS29" s="67"/>
      <c r="APT29" s="67"/>
      <c r="APU29" s="67"/>
      <c r="APV29" s="67"/>
      <c r="APW29" s="67"/>
      <c r="APX29" s="67"/>
      <c r="APY29" s="67"/>
      <c r="APZ29" s="67"/>
      <c r="AQA29" s="67"/>
      <c r="AQB29" s="67"/>
      <c r="AQC29" s="67"/>
      <c r="AQD29" s="67"/>
      <c r="AQE29" s="67"/>
      <c r="AQF29" s="67"/>
      <c r="AQG29" s="67"/>
      <c r="AQH29" s="67"/>
      <c r="AQI29" s="67"/>
      <c r="AQJ29" s="67"/>
      <c r="AQK29" s="67"/>
      <c r="AQL29" s="67"/>
      <c r="AQM29" s="67"/>
      <c r="AQN29" s="67"/>
      <c r="AQO29" s="67"/>
      <c r="AQP29" s="67"/>
      <c r="AQQ29" s="67"/>
      <c r="AQR29" s="67"/>
      <c r="AQS29" s="67"/>
      <c r="AQT29" s="67"/>
      <c r="AQU29" s="67"/>
      <c r="AQV29" s="67"/>
      <c r="AQW29" s="67"/>
      <c r="AQX29" s="67"/>
      <c r="AQY29" s="67"/>
      <c r="AQZ29" s="67"/>
      <c r="ARA29" s="67"/>
      <c r="ARB29" s="67"/>
      <c r="ARC29" s="67"/>
      <c r="ARD29" s="67"/>
      <c r="ARE29" s="67"/>
      <c r="ARF29" s="67"/>
      <c r="ARG29" s="67"/>
      <c r="ARH29" s="67"/>
      <c r="ARI29" s="67"/>
      <c r="ARJ29" s="67"/>
      <c r="ARK29" s="67"/>
      <c r="ARL29" s="67"/>
      <c r="ARM29" s="67"/>
      <c r="ARN29" s="67"/>
      <c r="ARO29" s="67"/>
      <c r="ARP29" s="67"/>
      <c r="ARQ29" s="67"/>
      <c r="ARR29" s="67"/>
      <c r="ARS29" s="67"/>
      <c r="ART29" s="67"/>
      <c r="ARU29" s="67"/>
      <c r="ARV29" s="67"/>
      <c r="ARW29" s="67"/>
      <c r="ARX29" s="67"/>
      <c r="ARY29" s="67"/>
      <c r="ARZ29" s="67"/>
      <c r="ASA29" s="67"/>
      <c r="ASB29" s="67"/>
      <c r="ASC29" s="67"/>
      <c r="ASD29" s="67"/>
      <c r="ASE29" s="67"/>
      <c r="ASF29" s="67"/>
      <c r="ASG29" s="67"/>
      <c r="ASH29" s="67"/>
      <c r="ASI29" s="67"/>
      <c r="ASJ29" s="67"/>
      <c r="ASK29" s="67"/>
      <c r="ASL29" s="67"/>
      <c r="ASM29" s="67"/>
      <c r="ASN29" s="67"/>
      <c r="ASO29" s="67"/>
      <c r="ASP29" s="67"/>
      <c r="ASQ29" s="67"/>
      <c r="ASR29" s="67"/>
      <c r="ASS29" s="67"/>
      <c r="AST29" s="67"/>
      <c r="ASU29" s="67"/>
      <c r="ASV29" s="67"/>
      <c r="ASW29" s="67"/>
      <c r="ASX29" s="67"/>
      <c r="ASY29" s="67"/>
      <c r="ASZ29" s="67"/>
      <c r="ATA29" s="67"/>
      <c r="ATB29" s="67"/>
      <c r="ATC29" s="67"/>
      <c r="ATD29" s="67"/>
      <c r="ATE29" s="67"/>
      <c r="ATF29" s="67"/>
      <c r="ATG29" s="67"/>
      <c r="ATH29" s="67"/>
      <c r="ATI29" s="67"/>
      <c r="ATJ29" s="67"/>
      <c r="ATK29" s="67"/>
      <c r="ATL29" s="67"/>
      <c r="ATM29" s="67"/>
      <c r="ATN29" s="67"/>
      <c r="ATO29" s="67"/>
      <c r="ATP29" s="67"/>
      <c r="ATQ29" s="67"/>
      <c r="ATR29" s="67"/>
      <c r="ATS29" s="67"/>
      <c r="ATT29" s="67"/>
      <c r="ATU29" s="67"/>
      <c r="ATV29" s="67"/>
      <c r="ATW29" s="67"/>
      <c r="ATX29" s="67"/>
      <c r="ATY29" s="67"/>
      <c r="ATZ29" s="67"/>
      <c r="AUA29" s="67"/>
      <c r="AUB29" s="67"/>
      <c r="AUC29" s="67"/>
      <c r="AUD29" s="67"/>
      <c r="AUE29" s="67"/>
      <c r="AUF29" s="67"/>
      <c r="AUG29" s="67"/>
      <c r="AUH29" s="67"/>
      <c r="AUI29" s="67"/>
      <c r="AUJ29" s="67"/>
      <c r="AUK29" s="67"/>
      <c r="AUL29" s="67"/>
      <c r="AUM29" s="67"/>
      <c r="AUN29" s="67"/>
      <c r="AUO29" s="67"/>
      <c r="AUP29" s="67"/>
      <c r="AUQ29" s="67"/>
      <c r="AUR29" s="67"/>
      <c r="AUS29" s="67"/>
      <c r="AUT29" s="67"/>
      <c r="AUU29" s="67"/>
      <c r="AUV29" s="67"/>
      <c r="AUW29" s="67"/>
      <c r="AUX29" s="67"/>
      <c r="AUY29" s="67"/>
      <c r="AUZ29" s="67"/>
      <c r="AVA29" s="67"/>
      <c r="AVB29" s="67"/>
      <c r="AVC29" s="67"/>
      <c r="AVD29" s="67"/>
      <c r="AVE29" s="67"/>
      <c r="AVF29" s="67"/>
      <c r="AVG29" s="67"/>
      <c r="AVH29" s="67"/>
      <c r="AVI29" s="67"/>
      <c r="AVJ29" s="67"/>
      <c r="AVK29" s="67"/>
      <c r="AVL29" s="67"/>
      <c r="AVM29" s="67"/>
      <c r="AVN29" s="67"/>
      <c r="AVO29" s="67"/>
      <c r="AVP29" s="67"/>
      <c r="AVQ29" s="67"/>
      <c r="AVR29" s="67"/>
      <c r="AVS29" s="67"/>
      <c r="AVT29" s="67"/>
      <c r="AVU29" s="67"/>
      <c r="AVV29" s="67"/>
      <c r="AVW29" s="67"/>
      <c r="AVX29" s="67"/>
      <c r="AVY29" s="67"/>
      <c r="AVZ29" s="67"/>
      <c r="AWA29" s="67"/>
      <c r="AWB29" s="67"/>
      <c r="AWC29" s="67"/>
      <c r="AWD29" s="67"/>
      <c r="AWE29" s="67"/>
      <c r="AWF29" s="67"/>
      <c r="AWG29" s="67"/>
      <c r="AWH29" s="67"/>
      <c r="AWI29" s="67"/>
      <c r="AWJ29" s="67"/>
      <c r="AWK29" s="67"/>
      <c r="AWL29" s="67"/>
      <c r="AWM29" s="67"/>
      <c r="AWN29" s="67"/>
      <c r="AWO29" s="67"/>
      <c r="AWP29" s="67"/>
      <c r="AWQ29" s="67"/>
      <c r="AWR29" s="67"/>
      <c r="AWS29" s="67"/>
      <c r="AWT29" s="67"/>
      <c r="AWU29" s="67"/>
      <c r="AWV29" s="67"/>
      <c r="AWW29" s="67"/>
      <c r="AWX29" s="67"/>
      <c r="AWY29" s="67"/>
      <c r="AWZ29" s="67"/>
      <c r="AXA29" s="67"/>
      <c r="AXB29" s="67"/>
      <c r="AXC29" s="67"/>
      <c r="AXD29" s="67"/>
      <c r="AXE29" s="67"/>
      <c r="AXF29" s="67"/>
      <c r="AXG29" s="67"/>
      <c r="AXH29" s="67"/>
      <c r="AXI29" s="67"/>
      <c r="AXJ29" s="67"/>
      <c r="AXK29" s="67"/>
      <c r="AXL29" s="67"/>
      <c r="AXM29" s="67"/>
      <c r="AXN29" s="67"/>
      <c r="AXO29" s="67"/>
      <c r="AXP29" s="67"/>
      <c r="AXQ29" s="67"/>
      <c r="AXR29" s="67"/>
      <c r="AXS29" s="67"/>
      <c r="AXT29" s="67"/>
      <c r="AXU29" s="67"/>
      <c r="AXV29" s="67"/>
      <c r="AXW29" s="67"/>
      <c r="AXX29" s="67"/>
      <c r="AXY29" s="67"/>
      <c r="AXZ29" s="67"/>
      <c r="AYA29" s="67"/>
      <c r="AYB29" s="67"/>
      <c r="AYC29" s="67"/>
      <c r="AYD29" s="67"/>
      <c r="AYE29" s="67"/>
      <c r="AYF29" s="67"/>
      <c r="AYG29" s="67"/>
      <c r="AYH29" s="67"/>
      <c r="AYI29" s="67"/>
      <c r="AYJ29" s="67"/>
      <c r="AYK29" s="67"/>
      <c r="AYL29" s="67"/>
      <c r="AYM29" s="67"/>
      <c r="AYN29" s="67"/>
      <c r="AYO29" s="67"/>
      <c r="AYP29" s="67"/>
      <c r="AYQ29" s="67"/>
      <c r="AYR29" s="67"/>
      <c r="AYS29" s="67"/>
      <c r="AYT29" s="67"/>
      <c r="AYU29" s="67"/>
      <c r="AYV29" s="67"/>
      <c r="AYW29" s="67"/>
      <c r="AYX29" s="67"/>
      <c r="AYY29" s="67"/>
      <c r="AYZ29" s="67"/>
      <c r="AZA29" s="67"/>
      <c r="AZB29" s="67"/>
      <c r="AZC29" s="67"/>
      <c r="AZD29" s="67"/>
      <c r="AZE29" s="67"/>
      <c r="AZF29" s="67"/>
      <c r="AZG29" s="67"/>
      <c r="AZH29" s="67"/>
      <c r="AZI29" s="67"/>
      <c r="AZJ29" s="67"/>
      <c r="AZK29" s="67"/>
      <c r="AZL29" s="67"/>
      <c r="AZM29" s="67"/>
      <c r="AZN29" s="67"/>
      <c r="AZO29" s="67"/>
      <c r="AZP29" s="67"/>
      <c r="AZQ29" s="67"/>
      <c r="AZR29" s="67"/>
      <c r="AZS29" s="67"/>
      <c r="AZT29" s="67"/>
      <c r="AZU29" s="67"/>
      <c r="AZV29" s="67"/>
      <c r="AZW29" s="67"/>
      <c r="AZX29" s="67"/>
      <c r="AZY29" s="67"/>
      <c r="AZZ29" s="67"/>
      <c r="BAA29" s="67"/>
      <c r="BAB29" s="67"/>
      <c r="BAC29" s="67"/>
      <c r="BAD29" s="67"/>
      <c r="BAE29" s="67"/>
      <c r="BAF29" s="67"/>
      <c r="BAG29" s="67"/>
      <c r="BAH29" s="67"/>
      <c r="BAI29" s="67"/>
      <c r="BAJ29" s="67"/>
      <c r="BAK29" s="67"/>
      <c r="BAL29" s="67"/>
      <c r="BAM29" s="67"/>
      <c r="BAN29" s="67"/>
      <c r="BAO29" s="67"/>
      <c r="BAP29" s="67"/>
      <c r="BAQ29" s="67"/>
      <c r="BAR29" s="67"/>
      <c r="BAS29" s="67"/>
      <c r="BAT29" s="67"/>
      <c r="BAU29" s="67"/>
      <c r="BAV29" s="67"/>
      <c r="BAW29" s="67"/>
      <c r="BAX29" s="67"/>
      <c r="BAY29" s="67"/>
      <c r="BAZ29" s="67"/>
      <c r="BBA29" s="67"/>
      <c r="BBB29" s="67"/>
      <c r="BBC29" s="67"/>
      <c r="BBD29" s="67"/>
      <c r="BBE29" s="67"/>
      <c r="BBF29" s="67"/>
      <c r="BBG29" s="67"/>
      <c r="BBH29" s="67"/>
      <c r="BBI29" s="67"/>
      <c r="BBJ29" s="67"/>
      <c r="BBK29" s="67"/>
      <c r="BBL29" s="67"/>
      <c r="BBM29" s="67"/>
      <c r="BBN29" s="67"/>
      <c r="BBO29" s="67"/>
      <c r="BBP29" s="67"/>
      <c r="BBQ29" s="67"/>
      <c r="BBR29" s="67"/>
      <c r="BBS29" s="67"/>
      <c r="BBT29" s="67"/>
      <c r="BBU29" s="67"/>
      <c r="BBV29" s="67"/>
      <c r="BBW29" s="67"/>
      <c r="BBX29" s="67"/>
      <c r="BBY29" s="67"/>
      <c r="BBZ29" s="67"/>
      <c r="BCA29" s="67"/>
      <c r="BCB29" s="67"/>
      <c r="BCC29" s="67"/>
      <c r="BCD29" s="67"/>
      <c r="BCE29" s="67"/>
      <c r="BCF29" s="67"/>
      <c r="BCG29" s="67"/>
      <c r="BCH29" s="67"/>
      <c r="BCI29" s="67"/>
      <c r="BCJ29" s="67"/>
      <c r="BCK29" s="67"/>
      <c r="BCL29" s="67"/>
      <c r="BCM29" s="67"/>
      <c r="BCN29" s="67"/>
      <c r="BCO29" s="67"/>
      <c r="BCP29" s="67"/>
      <c r="BCQ29" s="67"/>
      <c r="BCR29" s="67"/>
      <c r="BCS29" s="67"/>
      <c r="BCT29" s="67"/>
      <c r="BCU29" s="67"/>
      <c r="BCV29" s="67"/>
      <c r="BCW29" s="67"/>
      <c r="BCX29" s="67"/>
      <c r="BCY29" s="67"/>
      <c r="BCZ29" s="67"/>
      <c r="BDA29" s="67"/>
      <c r="BDB29" s="67"/>
      <c r="BDC29" s="67"/>
      <c r="BDD29" s="67"/>
      <c r="BDE29" s="67"/>
      <c r="BDF29" s="67"/>
      <c r="BDG29" s="67"/>
      <c r="BDH29" s="67"/>
      <c r="BDI29" s="67"/>
      <c r="BDJ29" s="67"/>
      <c r="BDK29" s="67"/>
      <c r="BDL29" s="67"/>
      <c r="BDM29" s="67"/>
      <c r="BDN29" s="67"/>
      <c r="BDO29" s="67"/>
      <c r="BDP29" s="67"/>
      <c r="BDQ29" s="67"/>
      <c r="BDR29" s="67"/>
      <c r="BDS29" s="67"/>
      <c r="BDT29" s="67"/>
      <c r="BDU29" s="67"/>
      <c r="BDV29" s="67"/>
      <c r="BDW29" s="67"/>
      <c r="BDX29" s="67"/>
      <c r="BDY29" s="67"/>
      <c r="BDZ29" s="67"/>
      <c r="BEA29" s="67"/>
      <c r="BEB29" s="67"/>
      <c r="BEC29" s="67"/>
      <c r="BED29" s="67"/>
      <c r="BEE29" s="67"/>
      <c r="BEF29" s="67"/>
      <c r="BEG29" s="67"/>
      <c r="BEH29" s="67"/>
      <c r="BEI29" s="67"/>
      <c r="BEJ29" s="67"/>
      <c r="BEK29" s="67"/>
      <c r="BEL29" s="67"/>
      <c r="BEM29" s="67"/>
      <c r="BEN29" s="67"/>
      <c r="BEO29" s="67"/>
      <c r="BEP29" s="67"/>
      <c r="BEQ29" s="67"/>
      <c r="BER29" s="67"/>
      <c r="BES29" s="67"/>
      <c r="BET29" s="67"/>
      <c r="BEU29" s="67"/>
      <c r="BEV29" s="67"/>
      <c r="BEW29" s="67"/>
      <c r="BEX29" s="67"/>
      <c r="BEY29" s="67"/>
      <c r="BEZ29" s="67"/>
      <c r="BFA29" s="67"/>
      <c r="BFB29" s="67"/>
      <c r="BFC29" s="67"/>
      <c r="BFD29" s="67"/>
      <c r="BFE29" s="67"/>
      <c r="BFF29" s="67"/>
      <c r="BFG29" s="67"/>
      <c r="BFH29" s="67"/>
      <c r="BFI29" s="67"/>
      <c r="BFJ29" s="67"/>
      <c r="BFK29" s="67"/>
      <c r="BFL29" s="67"/>
      <c r="BFM29" s="67"/>
      <c r="BFN29" s="67"/>
      <c r="BFO29" s="67"/>
      <c r="BFP29" s="67"/>
      <c r="BFQ29" s="67"/>
      <c r="BFR29" s="67"/>
      <c r="BFS29" s="67"/>
      <c r="BFT29" s="67"/>
      <c r="BFU29" s="67"/>
      <c r="BFV29" s="67"/>
      <c r="BFW29" s="67"/>
      <c r="BFX29" s="67"/>
      <c r="BFY29" s="67"/>
      <c r="BFZ29" s="67"/>
      <c r="BGA29" s="67"/>
      <c r="BGB29" s="67"/>
      <c r="BGC29" s="67"/>
      <c r="BGD29" s="67"/>
      <c r="BGE29" s="67"/>
      <c r="BGF29" s="67"/>
      <c r="BGG29" s="67"/>
      <c r="BGH29" s="67"/>
      <c r="BGI29" s="67"/>
      <c r="BGJ29" s="67"/>
      <c r="BGK29" s="67"/>
      <c r="BGL29" s="67"/>
      <c r="BGM29" s="67"/>
      <c r="BGN29" s="67"/>
      <c r="BGO29" s="67"/>
      <c r="BGP29" s="67"/>
      <c r="BGQ29" s="67"/>
      <c r="BGR29" s="67"/>
      <c r="BGS29" s="67"/>
      <c r="BGT29" s="67"/>
      <c r="BGU29" s="67"/>
      <c r="BGV29" s="67"/>
      <c r="BGW29" s="67"/>
      <c r="BGX29" s="67"/>
      <c r="BGY29" s="67"/>
      <c r="BGZ29" s="67"/>
      <c r="BHA29" s="67"/>
      <c r="BHB29" s="67"/>
      <c r="BHC29" s="67"/>
      <c r="BHD29" s="67"/>
      <c r="BHE29" s="67"/>
      <c r="BHF29" s="67"/>
      <c r="BHG29" s="67"/>
      <c r="BHH29" s="67"/>
      <c r="BHI29" s="67"/>
      <c r="BHJ29" s="67"/>
      <c r="BHK29" s="67"/>
      <c r="BHL29" s="67"/>
      <c r="BHM29" s="67"/>
      <c r="BHN29" s="67"/>
      <c r="BHO29" s="67"/>
      <c r="BHP29" s="67"/>
      <c r="BHQ29" s="67"/>
      <c r="BHR29" s="67"/>
      <c r="BHS29" s="67"/>
      <c r="BHT29" s="67"/>
      <c r="BHU29" s="67"/>
      <c r="BHV29" s="67"/>
      <c r="BHW29" s="67"/>
      <c r="BHX29" s="67"/>
      <c r="BHY29" s="67"/>
      <c r="BHZ29" s="67"/>
      <c r="BIA29" s="67"/>
      <c r="BIB29" s="67"/>
      <c r="BIC29" s="67"/>
      <c r="BID29" s="67"/>
      <c r="BIE29" s="67"/>
      <c r="BIF29" s="67"/>
      <c r="BIG29" s="67"/>
      <c r="BIH29" s="67"/>
      <c r="BII29" s="67"/>
      <c r="BIJ29" s="67"/>
      <c r="BIK29" s="67"/>
      <c r="BIL29" s="67"/>
      <c r="BIM29" s="67"/>
      <c r="BIN29" s="67"/>
      <c r="BIO29" s="67"/>
      <c r="BIP29" s="67"/>
      <c r="BIQ29" s="67"/>
      <c r="BIR29" s="67"/>
      <c r="BIS29" s="67"/>
      <c r="BIT29" s="67"/>
      <c r="BIU29" s="67"/>
      <c r="BIV29" s="67"/>
      <c r="BIW29" s="67"/>
      <c r="BIX29" s="67"/>
      <c r="BIY29" s="67"/>
      <c r="BIZ29" s="67"/>
      <c r="BJA29" s="67"/>
      <c r="BJB29" s="67"/>
      <c r="BJC29" s="67"/>
      <c r="BJD29" s="67"/>
      <c r="BJE29" s="67"/>
      <c r="BJF29" s="67"/>
      <c r="BJG29" s="67"/>
      <c r="BJH29" s="67"/>
      <c r="BJI29" s="67"/>
      <c r="BJJ29" s="67"/>
      <c r="BJK29" s="67"/>
      <c r="BJL29" s="67"/>
      <c r="BJM29" s="67"/>
      <c r="BJN29" s="67"/>
      <c r="BJO29" s="67"/>
      <c r="BJP29" s="67"/>
      <c r="BJQ29" s="67"/>
      <c r="BJR29" s="67"/>
      <c r="BJS29" s="67"/>
      <c r="BJT29" s="67"/>
      <c r="BJU29" s="67"/>
      <c r="BJV29" s="67"/>
      <c r="BJW29" s="67"/>
      <c r="BJX29" s="67"/>
      <c r="BJY29" s="67"/>
      <c r="BJZ29" s="67"/>
      <c r="BKA29" s="67"/>
      <c r="BKB29" s="67"/>
      <c r="BKC29" s="67"/>
      <c r="BKD29" s="67"/>
      <c r="BKE29" s="67"/>
      <c r="BKF29" s="67"/>
      <c r="BKG29" s="67"/>
      <c r="BKH29" s="67"/>
      <c r="BKI29" s="67"/>
      <c r="BKJ29" s="67"/>
      <c r="BKK29" s="67"/>
      <c r="BKL29" s="67"/>
      <c r="BKM29" s="67"/>
      <c r="BKN29" s="67"/>
      <c r="BKO29" s="67"/>
      <c r="BKP29" s="67"/>
      <c r="BKQ29" s="67"/>
      <c r="BKR29" s="67"/>
      <c r="BKS29" s="67"/>
      <c r="BKT29" s="67"/>
      <c r="BKU29" s="67"/>
      <c r="BKV29" s="67"/>
      <c r="BKW29" s="67"/>
      <c r="BKX29" s="67"/>
      <c r="BKY29" s="67"/>
      <c r="BKZ29" s="67"/>
      <c r="BLA29" s="67"/>
      <c r="BLB29" s="67"/>
      <c r="BLC29" s="67"/>
      <c r="BLD29" s="67"/>
      <c r="BLE29" s="67"/>
      <c r="BLF29" s="67"/>
      <c r="BLG29" s="67"/>
      <c r="BLH29" s="67"/>
      <c r="BLI29" s="67"/>
      <c r="BLJ29" s="67"/>
      <c r="BLK29" s="67"/>
      <c r="BLL29" s="67"/>
      <c r="BLM29" s="67"/>
      <c r="BLN29" s="67"/>
      <c r="BLO29" s="67"/>
      <c r="BLP29" s="67"/>
      <c r="BLQ29" s="67"/>
      <c r="BLR29" s="67"/>
      <c r="BLS29" s="67"/>
      <c r="BLT29" s="67"/>
      <c r="BLU29" s="67"/>
      <c r="BLV29" s="67"/>
      <c r="BLW29" s="67"/>
      <c r="BLX29" s="67"/>
      <c r="BLY29" s="67"/>
      <c r="BLZ29" s="67"/>
      <c r="BMA29" s="67"/>
      <c r="BMB29" s="67"/>
      <c r="BMC29" s="67"/>
      <c r="BMD29" s="67"/>
      <c r="BME29" s="67"/>
      <c r="BMF29" s="67"/>
      <c r="BMG29" s="67"/>
      <c r="BMH29" s="67"/>
      <c r="BMI29" s="67"/>
      <c r="BMJ29" s="67"/>
      <c r="BMK29" s="67"/>
      <c r="BML29" s="67"/>
      <c r="BMM29" s="67"/>
      <c r="BMN29" s="67"/>
      <c r="BMO29" s="67"/>
      <c r="BMP29" s="67"/>
      <c r="BMQ29" s="67"/>
      <c r="BMR29" s="67"/>
      <c r="BMS29" s="67"/>
      <c r="BMT29" s="67"/>
      <c r="BMU29" s="67"/>
      <c r="BMV29" s="67"/>
      <c r="BMW29" s="67"/>
      <c r="BMX29" s="67"/>
      <c r="BMY29" s="67"/>
      <c r="BMZ29" s="67"/>
      <c r="BNA29" s="67"/>
      <c r="BNB29" s="67"/>
      <c r="BNC29" s="67"/>
      <c r="BND29" s="67"/>
      <c r="BNE29" s="67"/>
      <c r="BNF29" s="67"/>
      <c r="BNG29" s="67"/>
      <c r="BNH29" s="67"/>
      <c r="BNI29" s="67"/>
      <c r="BNJ29" s="67"/>
      <c r="BNK29" s="67"/>
      <c r="BNL29" s="67"/>
      <c r="BNM29" s="67"/>
      <c r="BNN29" s="67"/>
      <c r="BNO29" s="67"/>
      <c r="BNP29" s="67"/>
      <c r="BNQ29" s="67"/>
      <c r="BNR29" s="67"/>
      <c r="BNS29" s="67"/>
      <c r="BNT29" s="67"/>
      <c r="BNU29" s="67"/>
      <c r="BNV29" s="67"/>
      <c r="BNW29" s="67"/>
      <c r="BNX29" s="67"/>
      <c r="BNY29" s="67"/>
      <c r="BNZ29" s="67"/>
      <c r="BOA29" s="67"/>
      <c r="BOB29" s="67"/>
      <c r="BOC29" s="67"/>
      <c r="BOD29" s="67"/>
      <c r="BOE29" s="67"/>
      <c r="BOF29" s="67"/>
      <c r="BOG29" s="67"/>
      <c r="BOH29" s="67"/>
      <c r="BOI29" s="67"/>
      <c r="BOJ29" s="67"/>
      <c r="BOK29" s="67"/>
      <c r="BOL29" s="67"/>
      <c r="BOM29" s="67"/>
      <c r="BON29" s="67"/>
      <c r="BOO29" s="67"/>
      <c r="BOP29" s="67"/>
      <c r="BOQ29" s="67"/>
      <c r="BOR29" s="67"/>
      <c r="BOS29" s="67"/>
      <c r="BOT29" s="67"/>
      <c r="BOU29" s="67"/>
      <c r="BOV29" s="67"/>
      <c r="BOW29" s="67"/>
      <c r="BOX29" s="67"/>
      <c r="BOY29" s="67"/>
      <c r="BOZ29" s="67"/>
      <c r="BPA29" s="67"/>
      <c r="BPB29" s="67"/>
      <c r="BPC29" s="67"/>
      <c r="BPD29" s="67"/>
      <c r="BPE29" s="67"/>
      <c r="BPF29" s="67"/>
      <c r="BPG29" s="67"/>
      <c r="BPH29" s="67"/>
      <c r="BPI29" s="67"/>
      <c r="BPJ29" s="67"/>
      <c r="BPK29" s="67"/>
      <c r="BPL29" s="67"/>
      <c r="BPM29" s="67"/>
      <c r="BPN29" s="67"/>
      <c r="BPO29" s="67"/>
      <c r="BPP29" s="67"/>
      <c r="BPQ29" s="67"/>
      <c r="BPR29" s="67"/>
      <c r="BPS29" s="67"/>
      <c r="BPT29" s="67"/>
      <c r="BPU29" s="67"/>
      <c r="BPV29" s="67"/>
      <c r="BPW29" s="67"/>
      <c r="BPX29" s="67"/>
      <c r="BPY29" s="67"/>
      <c r="BPZ29" s="67"/>
      <c r="BQA29" s="67"/>
      <c r="BQB29" s="67"/>
      <c r="BQC29" s="67"/>
      <c r="BQD29" s="67"/>
      <c r="BQE29" s="67"/>
      <c r="BQF29" s="67"/>
      <c r="BQG29" s="67"/>
      <c r="BQH29" s="67"/>
      <c r="BQI29" s="67"/>
      <c r="BQJ29" s="67"/>
      <c r="BQK29" s="67"/>
      <c r="BQL29" s="67"/>
      <c r="BQM29" s="67"/>
      <c r="BQN29" s="67"/>
      <c r="BQO29" s="67"/>
      <c r="BQP29" s="67"/>
      <c r="BQQ29" s="67"/>
      <c r="BQR29" s="67"/>
      <c r="BQS29" s="67"/>
      <c r="BQT29" s="67"/>
      <c r="BQU29" s="67"/>
      <c r="BQV29" s="67"/>
      <c r="BQW29" s="67"/>
      <c r="BQX29" s="67"/>
      <c r="BQY29" s="67"/>
      <c r="BQZ29" s="67"/>
      <c r="BRA29" s="67"/>
      <c r="BRB29" s="67"/>
      <c r="BRC29" s="67"/>
      <c r="BRD29" s="67"/>
      <c r="BRE29" s="67"/>
      <c r="BRF29" s="67"/>
      <c r="BRG29" s="67"/>
      <c r="BRH29" s="67"/>
      <c r="BRI29" s="67"/>
      <c r="BRJ29" s="67"/>
      <c r="BRK29" s="67"/>
      <c r="BRL29" s="67"/>
      <c r="BRM29" s="67"/>
      <c r="BRN29" s="67"/>
      <c r="BRO29" s="67"/>
      <c r="BRP29" s="67"/>
      <c r="BRQ29" s="67"/>
      <c r="BRR29" s="67"/>
      <c r="BRS29" s="67"/>
      <c r="BRT29" s="67"/>
      <c r="BRU29" s="67"/>
      <c r="BRV29" s="67"/>
      <c r="BRW29" s="67"/>
      <c r="BRX29" s="67"/>
      <c r="BRY29" s="67"/>
      <c r="BRZ29" s="67"/>
      <c r="BSA29" s="67"/>
      <c r="BSB29" s="67"/>
      <c r="BSC29" s="67"/>
      <c r="BSD29" s="67"/>
      <c r="BSE29" s="67"/>
      <c r="BSF29" s="67"/>
      <c r="BSG29" s="67"/>
      <c r="BSH29" s="67"/>
      <c r="BSI29" s="67"/>
      <c r="BSJ29" s="67"/>
      <c r="BSK29" s="67"/>
      <c r="BSL29" s="67"/>
      <c r="BSM29" s="67"/>
      <c r="BSN29" s="67"/>
      <c r="BSO29" s="67"/>
      <c r="BSP29" s="67"/>
      <c r="BSQ29" s="67"/>
      <c r="BSR29" s="67"/>
      <c r="BSS29" s="67"/>
      <c r="BST29" s="67"/>
      <c r="BSU29" s="67"/>
      <c r="BSV29" s="67"/>
      <c r="BSW29" s="67"/>
      <c r="BSX29" s="67"/>
      <c r="BSY29" s="67"/>
      <c r="BSZ29" s="67"/>
      <c r="BTA29" s="67"/>
      <c r="BTB29" s="67"/>
      <c r="BTC29" s="67"/>
      <c r="BTD29" s="67"/>
      <c r="BTE29" s="67"/>
      <c r="BTF29" s="67"/>
      <c r="BTG29" s="67"/>
      <c r="BTH29" s="67"/>
      <c r="BTI29" s="67"/>
      <c r="BTJ29" s="67"/>
      <c r="BTK29" s="67"/>
      <c r="BTL29" s="67"/>
      <c r="BTM29" s="67"/>
      <c r="BTN29" s="67"/>
      <c r="BTO29" s="67"/>
      <c r="BTP29" s="67"/>
      <c r="BTQ29" s="67"/>
      <c r="BTR29" s="67"/>
      <c r="BTS29" s="67"/>
      <c r="BTT29" s="67"/>
      <c r="BTU29" s="67"/>
      <c r="BTV29" s="67"/>
      <c r="BTW29" s="67"/>
      <c r="BTX29" s="67"/>
      <c r="BTY29" s="67"/>
      <c r="BTZ29" s="67"/>
      <c r="BUA29" s="67"/>
      <c r="BUB29" s="67"/>
      <c r="BUC29" s="67"/>
      <c r="BUD29" s="67"/>
      <c r="BUE29" s="67"/>
      <c r="BUF29" s="67"/>
      <c r="BUG29" s="67"/>
      <c r="BUH29" s="67"/>
      <c r="BUI29" s="67"/>
      <c r="BUJ29" s="67"/>
      <c r="BUK29" s="67"/>
      <c r="BUL29" s="67"/>
      <c r="BUM29" s="67"/>
      <c r="BUN29" s="67"/>
      <c r="BUO29" s="67"/>
      <c r="BUP29" s="67"/>
      <c r="BUQ29" s="67"/>
      <c r="BUR29" s="67"/>
      <c r="BUS29" s="67"/>
      <c r="BUT29" s="67"/>
      <c r="BUU29" s="67"/>
      <c r="BUV29" s="67"/>
      <c r="BUW29" s="67"/>
      <c r="BUX29" s="67"/>
      <c r="BUY29" s="67"/>
      <c r="BUZ29" s="67"/>
      <c r="BVA29" s="67"/>
      <c r="BVB29" s="67"/>
      <c r="BVC29" s="67"/>
      <c r="BVD29" s="67"/>
      <c r="BVE29" s="67"/>
      <c r="BVF29" s="67"/>
      <c r="BVG29" s="67"/>
      <c r="BVH29" s="67"/>
      <c r="BVI29" s="67"/>
      <c r="BVJ29" s="67"/>
      <c r="BVK29" s="67"/>
      <c r="BVL29" s="67"/>
      <c r="BVM29" s="67"/>
      <c r="BVN29" s="67"/>
      <c r="BVO29" s="67"/>
      <c r="BVP29" s="67"/>
      <c r="BVQ29" s="67"/>
      <c r="BVR29" s="67"/>
      <c r="BVS29" s="67"/>
      <c r="BVT29" s="67"/>
      <c r="BVU29" s="67"/>
      <c r="BVV29" s="67"/>
      <c r="BVW29" s="67"/>
      <c r="BVX29" s="67"/>
      <c r="BVY29" s="67"/>
      <c r="BVZ29" s="67"/>
      <c r="BWA29" s="67"/>
      <c r="BWB29" s="67"/>
      <c r="BWC29" s="67"/>
      <c r="BWD29" s="67"/>
      <c r="BWE29" s="67"/>
      <c r="BWF29" s="67"/>
      <c r="BWG29" s="67"/>
      <c r="BWH29" s="67"/>
      <c r="BWI29" s="67"/>
      <c r="BWJ29" s="67"/>
      <c r="BWK29" s="67"/>
      <c r="BWL29" s="67"/>
      <c r="BWM29" s="67"/>
      <c r="BWN29" s="67"/>
      <c r="BWO29" s="67"/>
    </row>
    <row r="30" spans="1:1965" s="68" customFormat="1" ht="31.5" x14ac:dyDescent="0.25">
      <c r="A30" s="88">
        <v>59</v>
      </c>
      <c r="B30" s="86" t="s">
        <v>455</v>
      </c>
      <c r="C30" s="87" t="s">
        <v>456</v>
      </c>
      <c r="D30" s="79" t="s">
        <v>422</v>
      </c>
      <c r="E30" s="80">
        <v>9680</v>
      </c>
      <c r="F30" s="80">
        <v>8466</v>
      </c>
      <c r="G30" s="80">
        <v>0</v>
      </c>
      <c r="H30" s="80">
        <v>0</v>
      </c>
      <c r="I30" s="80">
        <v>0</v>
      </c>
      <c r="J30" s="80">
        <v>0</v>
      </c>
      <c r="K30" s="80">
        <v>0</v>
      </c>
      <c r="L30" s="80">
        <v>0</v>
      </c>
      <c r="M30" s="80">
        <v>0</v>
      </c>
      <c r="N30" s="81">
        <v>0</v>
      </c>
      <c r="O30" s="82">
        <f t="shared" si="2"/>
        <v>18146</v>
      </c>
      <c r="P30" s="84"/>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c r="IU30" s="67"/>
      <c r="IV30" s="67"/>
      <c r="IW30" s="67"/>
      <c r="IX30" s="67"/>
      <c r="IY30" s="67"/>
      <c r="IZ30" s="67"/>
      <c r="JA30" s="67"/>
      <c r="JB30" s="67"/>
      <c r="JC30" s="67"/>
      <c r="JD30" s="67"/>
      <c r="JE30" s="67"/>
      <c r="JF30" s="67"/>
      <c r="JG30" s="67"/>
      <c r="JH30" s="67"/>
      <c r="JI30" s="67"/>
      <c r="JJ30" s="67"/>
      <c r="JK30" s="67"/>
      <c r="JL30" s="67"/>
      <c r="JM30" s="67"/>
      <c r="JN30" s="67"/>
      <c r="JO30" s="67"/>
      <c r="JP30" s="67"/>
      <c r="JQ30" s="67"/>
      <c r="JR30" s="67"/>
      <c r="JS30" s="67"/>
      <c r="JT30" s="67"/>
      <c r="JU30" s="67"/>
      <c r="JV30" s="67"/>
      <c r="JW30" s="67"/>
      <c r="JX30" s="67"/>
      <c r="JY30" s="67"/>
      <c r="JZ30" s="67"/>
      <c r="KA30" s="67"/>
      <c r="KB30" s="67"/>
      <c r="KC30" s="67"/>
      <c r="KD30" s="67"/>
      <c r="KE30" s="67"/>
      <c r="KF30" s="67"/>
      <c r="KG30" s="67"/>
      <c r="KH30" s="67"/>
      <c r="KI30" s="67"/>
      <c r="KJ30" s="67"/>
      <c r="KK30" s="67"/>
      <c r="KL30" s="67"/>
      <c r="KM30" s="67"/>
      <c r="KN30" s="67"/>
      <c r="KO30" s="67"/>
      <c r="KP30" s="67"/>
      <c r="KQ30" s="67"/>
      <c r="KR30" s="67"/>
      <c r="KS30" s="67"/>
      <c r="KT30" s="67"/>
      <c r="KU30" s="67"/>
      <c r="KV30" s="67"/>
      <c r="KW30" s="67"/>
      <c r="KX30" s="67"/>
      <c r="KY30" s="67"/>
      <c r="KZ30" s="67"/>
      <c r="LA30" s="67"/>
      <c r="LB30" s="67"/>
      <c r="LC30" s="67"/>
      <c r="LD30" s="67"/>
      <c r="LE30" s="67"/>
      <c r="LF30" s="67"/>
      <c r="LG30" s="67"/>
      <c r="LH30" s="67"/>
      <c r="LI30" s="67"/>
      <c r="LJ30" s="67"/>
      <c r="LK30" s="67"/>
      <c r="LL30" s="67"/>
      <c r="LM30" s="67"/>
      <c r="LN30" s="67"/>
      <c r="LO30" s="67"/>
      <c r="LP30" s="67"/>
      <c r="LQ30" s="67"/>
      <c r="LR30" s="67"/>
      <c r="LS30" s="67"/>
      <c r="LT30" s="67"/>
      <c r="LU30" s="67"/>
      <c r="LV30" s="67"/>
      <c r="LW30" s="67"/>
      <c r="LX30" s="67"/>
      <c r="LY30" s="67"/>
      <c r="LZ30" s="67"/>
      <c r="MA30" s="67"/>
      <c r="MB30" s="67"/>
      <c r="MC30" s="67"/>
      <c r="MD30" s="67"/>
      <c r="ME30" s="67"/>
      <c r="MF30" s="67"/>
      <c r="MG30" s="67"/>
      <c r="MH30" s="67"/>
      <c r="MI30" s="67"/>
      <c r="MJ30" s="67"/>
      <c r="MK30" s="67"/>
      <c r="ML30" s="67"/>
      <c r="MM30" s="67"/>
      <c r="MN30" s="67"/>
      <c r="MO30" s="67"/>
      <c r="MP30" s="67"/>
      <c r="MQ30" s="67"/>
      <c r="MR30" s="67"/>
      <c r="MS30" s="67"/>
      <c r="MT30" s="67"/>
      <c r="MU30" s="67"/>
      <c r="MV30" s="67"/>
      <c r="MW30" s="67"/>
      <c r="MX30" s="67"/>
      <c r="MY30" s="67"/>
      <c r="MZ30" s="67"/>
      <c r="NA30" s="67"/>
      <c r="NB30" s="67"/>
      <c r="NC30" s="67"/>
      <c r="ND30" s="67"/>
      <c r="NE30" s="67"/>
      <c r="NF30" s="67"/>
      <c r="NG30" s="67"/>
      <c r="NH30" s="67"/>
      <c r="NI30" s="67"/>
      <c r="NJ30" s="67"/>
      <c r="NK30" s="67"/>
      <c r="NL30" s="67"/>
      <c r="NM30" s="67"/>
      <c r="NN30" s="67"/>
      <c r="NO30" s="67"/>
      <c r="NP30" s="67"/>
      <c r="NQ30" s="67"/>
      <c r="NR30" s="67"/>
      <c r="NS30" s="67"/>
      <c r="NT30" s="67"/>
      <c r="NU30" s="67"/>
      <c r="NV30" s="67"/>
      <c r="NW30" s="67"/>
      <c r="NX30" s="67"/>
      <c r="NY30" s="67"/>
      <c r="NZ30" s="67"/>
      <c r="OA30" s="67"/>
      <c r="OB30" s="67"/>
      <c r="OC30" s="67"/>
      <c r="OD30" s="67"/>
      <c r="OE30" s="67"/>
      <c r="OF30" s="67"/>
      <c r="OG30" s="67"/>
      <c r="OH30" s="67"/>
      <c r="OI30" s="67"/>
      <c r="OJ30" s="67"/>
      <c r="OK30" s="67"/>
      <c r="OL30" s="67"/>
      <c r="OM30" s="67"/>
      <c r="ON30" s="67"/>
      <c r="OO30" s="67"/>
      <c r="OP30" s="67"/>
      <c r="OQ30" s="67"/>
      <c r="OR30" s="67"/>
      <c r="OS30" s="67"/>
      <c r="OT30" s="67"/>
      <c r="OU30" s="67"/>
      <c r="OV30" s="67"/>
      <c r="OW30" s="67"/>
      <c r="OX30" s="67"/>
      <c r="OY30" s="67"/>
      <c r="OZ30" s="67"/>
      <c r="PA30" s="67"/>
      <c r="PB30" s="67"/>
      <c r="PC30" s="67"/>
      <c r="PD30" s="67"/>
      <c r="PE30" s="67"/>
      <c r="PF30" s="67"/>
      <c r="PG30" s="67"/>
      <c r="PH30" s="67"/>
      <c r="PI30" s="67"/>
      <c r="PJ30" s="67"/>
      <c r="PK30" s="67"/>
      <c r="PL30" s="67"/>
      <c r="PM30" s="67"/>
      <c r="PN30" s="67"/>
      <c r="PO30" s="67"/>
      <c r="PP30" s="67"/>
      <c r="PQ30" s="67"/>
      <c r="PR30" s="67"/>
      <c r="PS30" s="67"/>
      <c r="PT30" s="67"/>
      <c r="PU30" s="67"/>
      <c r="PV30" s="67"/>
      <c r="PW30" s="67"/>
      <c r="PX30" s="67"/>
      <c r="PY30" s="67"/>
      <c r="PZ30" s="67"/>
      <c r="QA30" s="67"/>
      <c r="QB30" s="67"/>
      <c r="QC30" s="67"/>
      <c r="QD30" s="67"/>
      <c r="QE30" s="67"/>
      <c r="QF30" s="67"/>
      <c r="QG30" s="67"/>
      <c r="QH30" s="67"/>
      <c r="QI30" s="67"/>
      <c r="QJ30" s="67"/>
      <c r="QK30" s="67"/>
      <c r="QL30" s="67"/>
      <c r="QM30" s="67"/>
      <c r="QN30" s="67"/>
      <c r="QO30" s="67"/>
      <c r="QP30" s="67"/>
      <c r="QQ30" s="67"/>
      <c r="QR30" s="67"/>
      <c r="QS30" s="67"/>
      <c r="QT30" s="67"/>
      <c r="QU30" s="67"/>
      <c r="QV30" s="67"/>
      <c r="QW30" s="67"/>
      <c r="QX30" s="67"/>
      <c r="QY30" s="67"/>
      <c r="QZ30" s="67"/>
      <c r="RA30" s="67"/>
      <c r="RB30" s="67"/>
      <c r="RC30" s="67"/>
      <c r="RD30" s="67"/>
      <c r="RE30" s="67"/>
      <c r="RF30" s="67"/>
      <c r="RG30" s="67"/>
      <c r="RH30" s="67"/>
      <c r="RI30" s="67"/>
      <c r="RJ30" s="67"/>
      <c r="RK30" s="67"/>
      <c r="RL30" s="67"/>
      <c r="RM30" s="67"/>
      <c r="RN30" s="67"/>
      <c r="RO30" s="67"/>
      <c r="RP30" s="67"/>
      <c r="RQ30" s="67"/>
      <c r="RR30" s="67"/>
      <c r="RS30" s="67"/>
      <c r="RT30" s="67"/>
      <c r="RU30" s="67"/>
      <c r="RV30" s="67"/>
      <c r="RW30" s="67"/>
      <c r="RX30" s="67"/>
      <c r="RY30" s="67"/>
      <c r="RZ30" s="67"/>
      <c r="SA30" s="67"/>
      <c r="SB30" s="67"/>
      <c r="SC30" s="67"/>
      <c r="SD30" s="67"/>
      <c r="SE30" s="67"/>
      <c r="SF30" s="67"/>
      <c r="SG30" s="67"/>
      <c r="SH30" s="67"/>
      <c r="SI30" s="67"/>
      <c r="SJ30" s="67"/>
      <c r="SK30" s="67"/>
      <c r="SL30" s="67"/>
      <c r="SM30" s="67"/>
      <c r="SN30" s="67"/>
      <c r="SO30" s="67"/>
      <c r="SP30" s="67"/>
      <c r="SQ30" s="67"/>
      <c r="SR30" s="67"/>
      <c r="SS30" s="67"/>
      <c r="ST30" s="67"/>
      <c r="SU30" s="67"/>
      <c r="SV30" s="67"/>
      <c r="SW30" s="67"/>
      <c r="SX30" s="67"/>
      <c r="SY30" s="67"/>
      <c r="SZ30" s="67"/>
      <c r="TA30" s="67"/>
      <c r="TB30" s="67"/>
      <c r="TC30" s="67"/>
      <c r="TD30" s="67"/>
      <c r="TE30" s="67"/>
      <c r="TF30" s="67"/>
      <c r="TG30" s="67"/>
      <c r="TH30" s="67"/>
      <c r="TI30" s="67"/>
      <c r="TJ30" s="67"/>
      <c r="TK30" s="67"/>
      <c r="TL30" s="67"/>
      <c r="TM30" s="67"/>
      <c r="TN30" s="67"/>
      <c r="TO30" s="67"/>
      <c r="TP30" s="67"/>
      <c r="TQ30" s="67"/>
      <c r="TR30" s="67"/>
      <c r="TS30" s="67"/>
      <c r="TT30" s="67"/>
      <c r="TU30" s="67"/>
      <c r="TV30" s="67"/>
      <c r="TW30" s="67"/>
      <c r="TX30" s="67"/>
      <c r="TY30" s="67"/>
      <c r="TZ30" s="67"/>
      <c r="UA30" s="67"/>
      <c r="UB30" s="67"/>
      <c r="UC30" s="67"/>
      <c r="UD30" s="67"/>
      <c r="UE30" s="67"/>
      <c r="UF30" s="67"/>
      <c r="UG30" s="67"/>
      <c r="UH30" s="67"/>
      <c r="UI30" s="67"/>
      <c r="UJ30" s="67"/>
      <c r="UK30" s="67"/>
      <c r="UL30" s="67"/>
      <c r="UM30" s="67"/>
      <c r="UN30" s="67"/>
      <c r="UO30" s="67"/>
      <c r="UP30" s="67"/>
      <c r="UQ30" s="67"/>
      <c r="UR30" s="67"/>
      <c r="US30" s="67"/>
      <c r="UT30" s="67"/>
      <c r="UU30" s="67"/>
      <c r="UV30" s="67"/>
      <c r="UW30" s="67"/>
      <c r="UX30" s="67"/>
      <c r="UY30" s="67"/>
      <c r="UZ30" s="67"/>
      <c r="VA30" s="67"/>
      <c r="VB30" s="67"/>
      <c r="VC30" s="67"/>
      <c r="VD30" s="67"/>
      <c r="VE30" s="67"/>
      <c r="VF30" s="67"/>
      <c r="VG30" s="67"/>
      <c r="VH30" s="67"/>
      <c r="VI30" s="67"/>
      <c r="VJ30" s="67"/>
      <c r="VK30" s="67"/>
      <c r="VL30" s="67"/>
      <c r="VM30" s="67"/>
      <c r="VN30" s="67"/>
      <c r="VO30" s="67"/>
      <c r="VP30" s="67"/>
      <c r="VQ30" s="67"/>
      <c r="VR30" s="67"/>
      <c r="VS30" s="67"/>
      <c r="VT30" s="67"/>
      <c r="VU30" s="67"/>
      <c r="VV30" s="67"/>
      <c r="VW30" s="67"/>
      <c r="VX30" s="67"/>
      <c r="VY30" s="67"/>
      <c r="VZ30" s="67"/>
      <c r="WA30" s="67"/>
      <c r="WB30" s="67"/>
      <c r="WC30" s="67"/>
      <c r="WD30" s="67"/>
      <c r="WE30" s="67"/>
      <c r="WF30" s="67"/>
      <c r="WG30" s="67"/>
      <c r="WH30" s="67"/>
      <c r="WI30" s="67"/>
      <c r="WJ30" s="67"/>
      <c r="WK30" s="67"/>
      <c r="WL30" s="67"/>
      <c r="WM30" s="67"/>
      <c r="WN30" s="67"/>
      <c r="WO30" s="67"/>
      <c r="WP30" s="67"/>
      <c r="WQ30" s="67"/>
      <c r="WR30" s="67"/>
      <c r="WS30" s="67"/>
      <c r="WT30" s="67"/>
      <c r="WU30" s="67"/>
      <c r="WV30" s="67"/>
      <c r="WW30" s="67"/>
      <c r="WX30" s="67"/>
      <c r="WY30" s="67"/>
      <c r="WZ30" s="67"/>
      <c r="XA30" s="67"/>
      <c r="XB30" s="67"/>
      <c r="XC30" s="67"/>
      <c r="XD30" s="67"/>
      <c r="XE30" s="67"/>
      <c r="XF30" s="67"/>
      <c r="XG30" s="67"/>
      <c r="XH30" s="67"/>
      <c r="XI30" s="67"/>
      <c r="XJ30" s="67"/>
      <c r="XK30" s="67"/>
      <c r="XL30" s="67"/>
      <c r="XM30" s="67"/>
      <c r="XN30" s="67"/>
      <c r="XO30" s="67"/>
      <c r="XP30" s="67"/>
      <c r="XQ30" s="67"/>
      <c r="XR30" s="67"/>
      <c r="XS30" s="67"/>
      <c r="XT30" s="67"/>
      <c r="XU30" s="67"/>
      <c r="XV30" s="67"/>
      <c r="XW30" s="67"/>
      <c r="XX30" s="67"/>
      <c r="XY30" s="67"/>
      <c r="XZ30" s="67"/>
      <c r="YA30" s="67"/>
      <c r="YB30" s="67"/>
      <c r="YC30" s="67"/>
      <c r="YD30" s="67"/>
      <c r="YE30" s="67"/>
      <c r="YF30" s="67"/>
      <c r="YG30" s="67"/>
      <c r="YH30" s="67"/>
      <c r="YI30" s="67"/>
      <c r="YJ30" s="67"/>
      <c r="YK30" s="67"/>
      <c r="YL30" s="67"/>
      <c r="YM30" s="67"/>
      <c r="YN30" s="67"/>
      <c r="YO30" s="67"/>
      <c r="YP30" s="67"/>
      <c r="YQ30" s="67"/>
      <c r="YR30" s="67"/>
      <c r="YS30" s="67"/>
      <c r="YT30" s="67"/>
      <c r="YU30" s="67"/>
      <c r="YV30" s="67"/>
      <c r="YW30" s="67"/>
      <c r="YX30" s="67"/>
      <c r="YY30" s="67"/>
      <c r="YZ30" s="67"/>
      <c r="ZA30" s="67"/>
      <c r="ZB30" s="67"/>
      <c r="ZC30" s="67"/>
      <c r="ZD30" s="67"/>
      <c r="ZE30" s="67"/>
      <c r="ZF30" s="67"/>
      <c r="ZG30" s="67"/>
      <c r="ZH30" s="67"/>
      <c r="ZI30" s="67"/>
      <c r="ZJ30" s="67"/>
      <c r="ZK30" s="67"/>
      <c r="ZL30" s="67"/>
      <c r="ZM30" s="67"/>
      <c r="ZN30" s="67"/>
      <c r="ZO30" s="67"/>
      <c r="ZP30" s="67"/>
      <c r="ZQ30" s="67"/>
      <c r="ZR30" s="67"/>
      <c r="ZS30" s="67"/>
      <c r="ZT30" s="67"/>
      <c r="ZU30" s="67"/>
      <c r="ZV30" s="67"/>
      <c r="ZW30" s="67"/>
      <c r="ZX30" s="67"/>
      <c r="ZY30" s="67"/>
      <c r="ZZ30" s="67"/>
      <c r="AAA30" s="67"/>
      <c r="AAB30" s="67"/>
      <c r="AAC30" s="67"/>
      <c r="AAD30" s="67"/>
      <c r="AAE30" s="67"/>
      <c r="AAF30" s="67"/>
      <c r="AAG30" s="67"/>
      <c r="AAH30" s="67"/>
      <c r="AAI30" s="67"/>
      <c r="AAJ30" s="67"/>
      <c r="AAK30" s="67"/>
      <c r="AAL30" s="67"/>
      <c r="AAM30" s="67"/>
      <c r="AAN30" s="67"/>
      <c r="AAO30" s="67"/>
      <c r="AAP30" s="67"/>
      <c r="AAQ30" s="67"/>
      <c r="AAR30" s="67"/>
      <c r="AAS30" s="67"/>
      <c r="AAT30" s="67"/>
      <c r="AAU30" s="67"/>
      <c r="AAV30" s="67"/>
      <c r="AAW30" s="67"/>
      <c r="AAX30" s="67"/>
      <c r="AAY30" s="67"/>
      <c r="AAZ30" s="67"/>
      <c r="ABA30" s="67"/>
      <c r="ABB30" s="67"/>
      <c r="ABC30" s="67"/>
      <c r="ABD30" s="67"/>
      <c r="ABE30" s="67"/>
      <c r="ABF30" s="67"/>
      <c r="ABG30" s="67"/>
      <c r="ABH30" s="67"/>
      <c r="ABI30" s="67"/>
      <c r="ABJ30" s="67"/>
      <c r="ABK30" s="67"/>
      <c r="ABL30" s="67"/>
      <c r="ABM30" s="67"/>
      <c r="ABN30" s="67"/>
      <c r="ABO30" s="67"/>
      <c r="ABP30" s="67"/>
      <c r="ABQ30" s="67"/>
      <c r="ABR30" s="67"/>
      <c r="ABS30" s="67"/>
      <c r="ABT30" s="67"/>
      <c r="ABU30" s="67"/>
      <c r="ABV30" s="67"/>
      <c r="ABW30" s="67"/>
      <c r="ABX30" s="67"/>
      <c r="ABY30" s="67"/>
      <c r="ABZ30" s="67"/>
      <c r="ACA30" s="67"/>
      <c r="ACB30" s="67"/>
      <c r="ACC30" s="67"/>
      <c r="ACD30" s="67"/>
      <c r="ACE30" s="67"/>
      <c r="ACF30" s="67"/>
      <c r="ACG30" s="67"/>
      <c r="ACH30" s="67"/>
      <c r="ACI30" s="67"/>
      <c r="ACJ30" s="67"/>
      <c r="ACK30" s="67"/>
      <c r="ACL30" s="67"/>
      <c r="ACM30" s="67"/>
      <c r="ACN30" s="67"/>
      <c r="ACO30" s="67"/>
      <c r="ACP30" s="67"/>
      <c r="ACQ30" s="67"/>
      <c r="ACR30" s="67"/>
      <c r="ACS30" s="67"/>
      <c r="ACT30" s="67"/>
      <c r="ACU30" s="67"/>
      <c r="ACV30" s="67"/>
      <c r="ACW30" s="67"/>
      <c r="ACX30" s="67"/>
      <c r="ACY30" s="67"/>
      <c r="ACZ30" s="67"/>
      <c r="ADA30" s="67"/>
      <c r="ADB30" s="67"/>
      <c r="ADC30" s="67"/>
      <c r="ADD30" s="67"/>
      <c r="ADE30" s="67"/>
      <c r="ADF30" s="67"/>
      <c r="ADG30" s="67"/>
      <c r="ADH30" s="67"/>
      <c r="ADI30" s="67"/>
      <c r="ADJ30" s="67"/>
      <c r="ADK30" s="67"/>
      <c r="ADL30" s="67"/>
      <c r="ADM30" s="67"/>
      <c r="ADN30" s="67"/>
      <c r="ADO30" s="67"/>
      <c r="ADP30" s="67"/>
      <c r="ADQ30" s="67"/>
      <c r="ADR30" s="67"/>
      <c r="ADS30" s="67"/>
      <c r="ADT30" s="67"/>
      <c r="ADU30" s="67"/>
      <c r="ADV30" s="67"/>
      <c r="ADW30" s="67"/>
      <c r="ADX30" s="67"/>
      <c r="ADY30" s="67"/>
      <c r="ADZ30" s="67"/>
      <c r="AEA30" s="67"/>
      <c r="AEB30" s="67"/>
      <c r="AEC30" s="67"/>
      <c r="AED30" s="67"/>
      <c r="AEE30" s="67"/>
      <c r="AEF30" s="67"/>
      <c r="AEG30" s="67"/>
      <c r="AEH30" s="67"/>
      <c r="AEI30" s="67"/>
      <c r="AEJ30" s="67"/>
      <c r="AEK30" s="67"/>
      <c r="AEL30" s="67"/>
      <c r="AEM30" s="67"/>
      <c r="AEN30" s="67"/>
      <c r="AEO30" s="67"/>
      <c r="AEP30" s="67"/>
      <c r="AEQ30" s="67"/>
      <c r="AER30" s="67"/>
      <c r="AES30" s="67"/>
      <c r="AET30" s="67"/>
      <c r="AEU30" s="67"/>
      <c r="AEV30" s="67"/>
      <c r="AEW30" s="67"/>
      <c r="AEX30" s="67"/>
      <c r="AEY30" s="67"/>
      <c r="AEZ30" s="67"/>
      <c r="AFA30" s="67"/>
      <c r="AFB30" s="67"/>
      <c r="AFC30" s="67"/>
      <c r="AFD30" s="67"/>
      <c r="AFE30" s="67"/>
      <c r="AFF30" s="67"/>
      <c r="AFG30" s="67"/>
      <c r="AFH30" s="67"/>
      <c r="AFI30" s="67"/>
      <c r="AFJ30" s="67"/>
      <c r="AFK30" s="67"/>
      <c r="AFL30" s="67"/>
      <c r="AFM30" s="67"/>
      <c r="AFN30" s="67"/>
      <c r="AFO30" s="67"/>
      <c r="AFP30" s="67"/>
      <c r="AFQ30" s="67"/>
      <c r="AFR30" s="67"/>
      <c r="AFS30" s="67"/>
      <c r="AFT30" s="67"/>
      <c r="AFU30" s="67"/>
      <c r="AFV30" s="67"/>
      <c r="AFW30" s="67"/>
      <c r="AFX30" s="67"/>
      <c r="AFY30" s="67"/>
      <c r="AFZ30" s="67"/>
      <c r="AGA30" s="67"/>
      <c r="AGB30" s="67"/>
      <c r="AGC30" s="67"/>
      <c r="AGD30" s="67"/>
      <c r="AGE30" s="67"/>
      <c r="AGF30" s="67"/>
      <c r="AGG30" s="67"/>
      <c r="AGH30" s="67"/>
      <c r="AGI30" s="67"/>
      <c r="AGJ30" s="67"/>
      <c r="AGK30" s="67"/>
      <c r="AGL30" s="67"/>
      <c r="AGM30" s="67"/>
      <c r="AGN30" s="67"/>
      <c r="AGO30" s="67"/>
      <c r="AGP30" s="67"/>
      <c r="AGQ30" s="67"/>
      <c r="AGR30" s="67"/>
      <c r="AGS30" s="67"/>
      <c r="AGT30" s="67"/>
      <c r="AGU30" s="67"/>
      <c r="AGV30" s="67"/>
      <c r="AGW30" s="67"/>
      <c r="AGX30" s="67"/>
      <c r="AGY30" s="67"/>
      <c r="AGZ30" s="67"/>
      <c r="AHA30" s="67"/>
      <c r="AHB30" s="67"/>
      <c r="AHC30" s="67"/>
      <c r="AHD30" s="67"/>
      <c r="AHE30" s="67"/>
      <c r="AHF30" s="67"/>
      <c r="AHG30" s="67"/>
      <c r="AHH30" s="67"/>
      <c r="AHI30" s="67"/>
      <c r="AHJ30" s="67"/>
      <c r="AHK30" s="67"/>
      <c r="AHL30" s="67"/>
      <c r="AHM30" s="67"/>
      <c r="AHN30" s="67"/>
      <c r="AHO30" s="67"/>
      <c r="AHP30" s="67"/>
      <c r="AHQ30" s="67"/>
      <c r="AHR30" s="67"/>
      <c r="AHS30" s="67"/>
      <c r="AHT30" s="67"/>
      <c r="AHU30" s="67"/>
      <c r="AHV30" s="67"/>
      <c r="AHW30" s="67"/>
      <c r="AHX30" s="67"/>
      <c r="AHY30" s="67"/>
      <c r="AHZ30" s="67"/>
      <c r="AIA30" s="67"/>
      <c r="AIB30" s="67"/>
      <c r="AIC30" s="67"/>
      <c r="AID30" s="67"/>
      <c r="AIE30" s="67"/>
      <c r="AIF30" s="67"/>
      <c r="AIG30" s="67"/>
      <c r="AIH30" s="67"/>
      <c r="AII30" s="67"/>
      <c r="AIJ30" s="67"/>
      <c r="AIK30" s="67"/>
      <c r="AIL30" s="67"/>
      <c r="AIM30" s="67"/>
      <c r="AIN30" s="67"/>
      <c r="AIO30" s="67"/>
      <c r="AIP30" s="67"/>
      <c r="AIQ30" s="67"/>
      <c r="AIR30" s="67"/>
      <c r="AIS30" s="67"/>
      <c r="AIT30" s="67"/>
      <c r="AIU30" s="67"/>
      <c r="AIV30" s="67"/>
      <c r="AIW30" s="67"/>
      <c r="AIX30" s="67"/>
      <c r="AIY30" s="67"/>
      <c r="AIZ30" s="67"/>
      <c r="AJA30" s="67"/>
      <c r="AJB30" s="67"/>
      <c r="AJC30" s="67"/>
      <c r="AJD30" s="67"/>
      <c r="AJE30" s="67"/>
      <c r="AJF30" s="67"/>
      <c r="AJG30" s="67"/>
      <c r="AJH30" s="67"/>
      <c r="AJI30" s="67"/>
      <c r="AJJ30" s="67"/>
      <c r="AJK30" s="67"/>
      <c r="AJL30" s="67"/>
      <c r="AJM30" s="67"/>
      <c r="AJN30" s="67"/>
      <c r="AJO30" s="67"/>
      <c r="AJP30" s="67"/>
      <c r="AJQ30" s="67"/>
      <c r="AJR30" s="67"/>
      <c r="AJS30" s="67"/>
      <c r="AJT30" s="67"/>
      <c r="AJU30" s="67"/>
      <c r="AJV30" s="67"/>
      <c r="AJW30" s="67"/>
      <c r="AJX30" s="67"/>
      <c r="AJY30" s="67"/>
      <c r="AJZ30" s="67"/>
      <c r="AKA30" s="67"/>
      <c r="AKB30" s="67"/>
      <c r="AKC30" s="67"/>
      <c r="AKD30" s="67"/>
      <c r="AKE30" s="67"/>
      <c r="AKF30" s="67"/>
      <c r="AKG30" s="67"/>
      <c r="AKH30" s="67"/>
      <c r="AKI30" s="67"/>
      <c r="AKJ30" s="67"/>
      <c r="AKK30" s="67"/>
      <c r="AKL30" s="67"/>
      <c r="AKM30" s="67"/>
      <c r="AKN30" s="67"/>
      <c r="AKO30" s="67"/>
      <c r="AKP30" s="67"/>
      <c r="AKQ30" s="67"/>
      <c r="AKR30" s="67"/>
      <c r="AKS30" s="67"/>
      <c r="AKT30" s="67"/>
      <c r="AKU30" s="67"/>
      <c r="AKV30" s="67"/>
      <c r="AKW30" s="67"/>
      <c r="AKX30" s="67"/>
      <c r="AKY30" s="67"/>
      <c r="AKZ30" s="67"/>
      <c r="ALA30" s="67"/>
      <c r="ALB30" s="67"/>
      <c r="ALC30" s="67"/>
      <c r="ALD30" s="67"/>
      <c r="ALE30" s="67"/>
      <c r="ALF30" s="67"/>
      <c r="ALG30" s="67"/>
      <c r="ALH30" s="67"/>
      <c r="ALI30" s="67"/>
      <c r="ALJ30" s="67"/>
      <c r="ALK30" s="67"/>
      <c r="ALL30" s="67"/>
      <c r="ALM30" s="67"/>
      <c r="ALN30" s="67"/>
      <c r="ALO30" s="67"/>
      <c r="ALP30" s="67"/>
      <c r="ALQ30" s="67"/>
      <c r="ALR30" s="67"/>
      <c r="ALS30" s="67"/>
      <c r="ALT30" s="67"/>
      <c r="ALU30" s="67"/>
      <c r="ALV30" s="67"/>
      <c r="ALW30" s="67"/>
      <c r="ALX30" s="67"/>
      <c r="ALY30" s="67"/>
      <c r="ALZ30" s="67"/>
      <c r="AMA30" s="67"/>
      <c r="AMB30" s="67"/>
      <c r="AMC30" s="67"/>
      <c r="AMD30" s="67"/>
      <c r="AME30" s="67"/>
      <c r="AMF30" s="67"/>
      <c r="AMG30" s="67"/>
      <c r="AMH30" s="67"/>
      <c r="AMI30" s="67"/>
      <c r="AMJ30" s="67"/>
      <c r="AMK30" s="67"/>
      <c r="AML30" s="67"/>
      <c r="AMM30" s="67"/>
      <c r="AMN30" s="67"/>
      <c r="AMO30" s="67"/>
      <c r="AMP30" s="67"/>
      <c r="AMQ30" s="67"/>
      <c r="AMR30" s="67"/>
      <c r="AMS30" s="67"/>
      <c r="AMT30" s="67"/>
      <c r="AMU30" s="67"/>
      <c r="AMV30" s="67"/>
      <c r="AMW30" s="67"/>
      <c r="AMX30" s="67"/>
      <c r="AMY30" s="67"/>
      <c r="AMZ30" s="67"/>
      <c r="ANA30" s="67"/>
      <c r="ANB30" s="67"/>
      <c r="ANC30" s="67"/>
      <c r="AND30" s="67"/>
      <c r="ANE30" s="67"/>
      <c r="ANF30" s="67"/>
      <c r="ANG30" s="67"/>
      <c r="ANH30" s="67"/>
      <c r="ANI30" s="67"/>
      <c r="ANJ30" s="67"/>
      <c r="ANK30" s="67"/>
      <c r="ANL30" s="67"/>
      <c r="ANM30" s="67"/>
      <c r="ANN30" s="67"/>
      <c r="ANO30" s="67"/>
      <c r="ANP30" s="67"/>
      <c r="ANQ30" s="67"/>
      <c r="ANR30" s="67"/>
      <c r="ANS30" s="67"/>
      <c r="ANT30" s="67"/>
      <c r="ANU30" s="67"/>
      <c r="ANV30" s="67"/>
      <c r="ANW30" s="67"/>
      <c r="ANX30" s="67"/>
      <c r="ANY30" s="67"/>
      <c r="ANZ30" s="67"/>
      <c r="AOA30" s="67"/>
      <c r="AOB30" s="67"/>
      <c r="AOC30" s="67"/>
      <c r="AOD30" s="67"/>
      <c r="AOE30" s="67"/>
      <c r="AOF30" s="67"/>
      <c r="AOG30" s="67"/>
      <c r="AOH30" s="67"/>
      <c r="AOI30" s="67"/>
      <c r="AOJ30" s="67"/>
      <c r="AOK30" s="67"/>
      <c r="AOL30" s="67"/>
      <c r="AOM30" s="67"/>
      <c r="AON30" s="67"/>
      <c r="AOO30" s="67"/>
      <c r="AOP30" s="67"/>
      <c r="AOQ30" s="67"/>
      <c r="AOR30" s="67"/>
      <c r="AOS30" s="67"/>
      <c r="AOT30" s="67"/>
      <c r="AOU30" s="67"/>
      <c r="AOV30" s="67"/>
      <c r="AOW30" s="67"/>
      <c r="AOX30" s="67"/>
      <c r="AOY30" s="67"/>
      <c r="AOZ30" s="67"/>
      <c r="APA30" s="67"/>
      <c r="APB30" s="67"/>
      <c r="APC30" s="67"/>
      <c r="APD30" s="67"/>
      <c r="APE30" s="67"/>
      <c r="APF30" s="67"/>
      <c r="APG30" s="67"/>
      <c r="APH30" s="67"/>
      <c r="API30" s="67"/>
      <c r="APJ30" s="67"/>
      <c r="APK30" s="67"/>
      <c r="APL30" s="67"/>
      <c r="APM30" s="67"/>
      <c r="APN30" s="67"/>
      <c r="APO30" s="67"/>
      <c r="APP30" s="67"/>
      <c r="APQ30" s="67"/>
      <c r="APR30" s="67"/>
      <c r="APS30" s="67"/>
      <c r="APT30" s="67"/>
      <c r="APU30" s="67"/>
      <c r="APV30" s="67"/>
      <c r="APW30" s="67"/>
      <c r="APX30" s="67"/>
      <c r="APY30" s="67"/>
      <c r="APZ30" s="67"/>
      <c r="AQA30" s="67"/>
      <c r="AQB30" s="67"/>
      <c r="AQC30" s="67"/>
      <c r="AQD30" s="67"/>
      <c r="AQE30" s="67"/>
      <c r="AQF30" s="67"/>
      <c r="AQG30" s="67"/>
      <c r="AQH30" s="67"/>
      <c r="AQI30" s="67"/>
      <c r="AQJ30" s="67"/>
      <c r="AQK30" s="67"/>
      <c r="AQL30" s="67"/>
      <c r="AQM30" s="67"/>
      <c r="AQN30" s="67"/>
      <c r="AQO30" s="67"/>
      <c r="AQP30" s="67"/>
      <c r="AQQ30" s="67"/>
      <c r="AQR30" s="67"/>
      <c r="AQS30" s="67"/>
      <c r="AQT30" s="67"/>
      <c r="AQU30" s="67"/>
      <c r="AQV30" s="67"/>
      <c r="AQW30" s="67"/>
      <c r="AQX30" s="67"/>
      <c r="AQY30" s="67"/>
      <c r="AQZ30" s="67"/>
      <c r="ARA30" s="67"/>
      <c r="ARB30" s="67"/>
      <c r="ARC30" s="67"/>
      <c r="ARD30" s="67"/>
      <c r="ARE30" s="67"/>
      <c r="ARF30" s="67"/>
      <c r="ARG30" s="67"/>
      <c r="ARH30" s="67"/>
      <c r="ARI30" s="67"/>
      <c r="ARJ30" s="67"/>
      <c r="ARK30" s="67"/>
      <c r="ARL30" s="67"/>
      <c r="ARM30" s="67"/>
      <c r="ARN30" s="67"/>
      <c r="ARO30" s="67"/>
      <c r="ARP30" s="67"/>
      <c r="ARQ30" s="67"/>
      <c r="ARR30" s="67"/>
      <c r="ARS30" s="67"/>
      <c r="ART30" s="67"/>
      <c r="ARU30" s="67"/>
      <c r="ARV30" s="67"/>
      <c r="ARW30" s="67"/>
      <c r="ARX30" s="67"/>
      <c r="ARY30" s="67"/>
      <c r="ARZ30" s="67"/>
      <c r="ASA30" s="67"/>
      <c r="ASB30" s="67"/>
      <c r="ASC30" s="67"/>
      <c r="ASD30" s="67"/>
      <c r="ASE30" s="67"/>
      <c r="ASF30" s="67"/>
      <c r="ASG30" s="67"/>
      <c r="ASH30" s="67"/>
      <c r="ASI30" s="67"/>
      <c r="ASJ30" s="67"/>
      <c r="ASK30" s="67"/>
      <c r="ASL30" s="67"/>
      <c r="ASM30" s="67"/>
      <c r="ASN30" s="67"/>
      <c r="ASO30" s="67"/>
      <c r="ASP30" s="67"/>
      <c r="ASQ30" s="67"/>
      <c r="ASR30" s="67"/>
      <c r="ASS30" s="67"/>
      <c r="AST30" s="67"/>
      <c r="ASU30" s="67"/>
      <c r="ASV30" s="67"/>
      <c r="ASW30" s="67"/>
      <c r="ASX30" s="67"/>
      <c r="ASY30" s="67"/>
      <c r="ASZ30" s="67"/>
      <c r="ATA30" s="67"/>
      <c r="ATB30" s="67"/>
      <c r="ATC30" s="67"/>
      <c r="ATD30" s="67"/>
      <c r="ATE30" s="67"/>
      <c r="ATF30" s="67"/>
      <c r="ATG30" s="67"/>
      <c r="ATH30" s="67"/>
      <c r="ATI30" s="67"/>
      <c r="ATJ30" s="67"/>
      <c r="ATK30" s="67"/>
      <c r="ATL30" s="67"/>
      <c r="ATM30" s="67"/>
      <c r="ATN30" s="67"/>
      <c r="ATO30" s="67"/>
      <c r="ATP30" s="67"/>
      <c r="ATQ30" s="67"/>
      <c r="ATR30" s="67"/>
      <c r="ATS30" s="67"/>
      <c r="ATT30" s="67"/>
      <c r="ATU30" s="67"/>
      <c r="ATV30" s="67"/>
      <c r="ATW30" s="67"/>
      <c r="ATX30" s="67"/>
      <c r="ATY30" s="67"/>
      <c r="ATZ30" s="67"/>
      <c r="AUA30" s="67"/>
      <c r="AUB30" s="67"/>
      <c r="AUC30" s="67"/>
      <c r="AUD30" s="67"/>
      <c r="AUE30" s="67"/>
      <c r="AUF30" s="67"/>
      <c r="AUG30" s="67"/>
      <c r="AUH30" s="67"/>
      <c r="AUI30" s="67"/>
      <c r="AUJ30" s="67"/>
      <c r="AUK30" s="67"/>
      <c r="AUL30" s="67"/>
      <c r="AUM30" s="67"/>
      <c r="AUN30" s="67"/>
      <c r="AUO30" s="67"/>
      <c r="AUP30" s="67"/>
      <c r="AUQ30" s="67"/>
      <c r="AUR30" s="67"/>
      <c r="AUS30" s="67"/>
      <c r="AUT30" s="67"/>
      <c r="AUU30" s="67"/>
      <c r="AUV30" s="67"/>
      <c r="AUW30" s="67"/>
      <c r="AUX30" s="67"/>
      <c r="AUY30" s="67"/>
      <c r="AUZ30" s="67"/>
      <c r="AVA30" s="67"/>
      <c r="AVB30" s="67"/>
      <c r="AVC30" s="67"/>
      <c r="AVD30" s="67"/>
      <c r="AVE30" s="67"/>
      <c r="AVF30" s="67"/>
      <c r="AVG30" s="67"/>
      <c r="AVH30" s="67"/>
      <c r="AVI30" s="67"/>
      <c r="AVJ30" s="67"/>
      <c r="AVK30" s="67"/>
      <c r="AVL30" s="67"/>
      <c r="AVM30" s="67"/>
      <c r="AVN30" s="67"/>
      <c r="AVO30" s="67"/>
      <c r="AVP30" s="67"/>
      <c r="AVQ30" s="67"/>
      <c r="AVR30" s="67"/>
      <c r="AVS30" s="67"/>
      <c r="AVT30" s="67"/>
      <c r="AVU30" s="67"/>
      <c r="AVV30" s="67"/>
      <c r="AVW30" s="67"/>
      <c r="AVX30" s="67"/>
      <c r="AVY30" s="67"/>
      <c r="AVZ30" s="67"/>
      <c r="AWA30" s="67"/>
      <c r="AWB30" s="67"/>
      <c r="AWC30" s="67"/>
      <c r="AWD30" s="67"/>
      <c r="AWE30" s="67"/>
      <c r="AWF30" s="67"/>
      <c r="AWG30" s="67"/>
      <c r="AWH30" s="67"/>
      <c r="AWI30" s="67"/>
      <c r="AWJ30" s="67"/>
      <c r="AWK30" s="67"/>
      <c r="AWL30" s="67"/>
      <c r="AWM30" s="67"/>
      <c r="AWN30" s="67"/>
      <c r="AWO30" s="67"/>
      <c r="AWP30" s="67"/>
      <c r="AWQ30" s="67"/>
      <c r="AWR30" s="67"/>
      <c r="AWS30" s="67"/>
      <c r="AWT30" s="67"/>
      <c r="AWU30" s="67"/>
      <c r="AWV30" s="67"/>
      <c r="AWW30" s="67"/>
      <c r="AWX30" s="67"/>
      <c r="AWY30" s="67"/>
      <c r="AWZ30" s="67"/>
      <c r="AXA30" s="67"/>
      <c r="AXB30" s="67"/>
      <c r="AXC30" s="67"/>
      <c r="AXD30" s="67"/>
      <c r="AXE30" s="67"/>
      <c r="AXF30" s="67"/>
      <c r="AXG30" s="67"/>
      <c r="AXH30" s="67"/>
      <c r="AXI30" s="67"/>
      <c r="AXJ30" s="67"/>
      <c r="AXK30" s="67"/>
      <c r="AXL30" s="67"/>
      <c r="AXM30" s="67"/>
      <c r="AXN30" s="67"/>
      <c r="AXO30" s="67"/>
      <c r="AXP30" s="67"/>
      <c r="AXQ30" s="67"/>
      <c r="AXR30" s="67"/>
      <c r="AXS30" s="67"/>
      <c r="AXT30" s="67"/>
      <c r="AXU30" s="67"/>
      <c r="AXV30" s="67"/>
      <c r="AXW30" s="67"/>
      <c r="AXX30" s="67"/>
      <c r="AXY30" s="67"/>
      <c r="AXZ30" s="67"/>
      <c r="AYA30" s="67"/>
      <c r="AYB30" s="67"/>
      <c r="AYC30" s="67"/>
      <c r="AYD30" s="67"/>
      <c r="AYE30" s="67"/>
      <c r="AYF30" s="67"/>
      <c r="AYG30" s="67"/>
      <c r="AYH30" s="67"/>
      <c r="AYI30" s="67"/>
      <c r="AYJ30" s="67"/>
      <c r="AYK30" s="67"/>
      <c r="AYL30" s="67"/>
      <c r="AYM30" s="67"/>
      <c r="AYN30" s="67"/>
      <c r="AYO30" s="67"/>
      <c r="AYP30" s="67"/>
      <c r="AYQ30" s="67"/>
      <c r="AYR30" s="67"/>
      <c r="AYS30" s="67"/>
      <c r="AYT30" s="67"/>
      <c r="AYU30" s="67"/>
      <c r="AYV30" s="67"/>
      <c r="AYW30" s="67"/>
      <c r="AYX30" s="67"/>
      <c r="AYY30" s="67"/>
      <c r="AYZ30" s="67"/>
      <c r="AZA30" s="67"/>
      <c r="AZB30" s="67"/>
      <c r="AZC30" s="67"/>
      <c r="AZD30" s="67"/>
      <c r="AZE30" s="67"/>
      <c r="AZF30" s="67"/>
      <c r="AZG30" s="67"/>
      <c r="AZH30" s="67"/>
      <c r="AZI30" s="67"/>
      <c r="AZJ30" s="67"/>
      <c r="AZK30" s="67"/>
      <c r="AZL30" s="67"/>
      <c r="AZM30" s="67"/>
      <c r="AZN30" s="67"/>
      <c r="AZO30" s="67"/>
      <c r="AZP30" s="67"/>
      <c r="AZQ30" s="67"/>
      <c r="AZR30" s="67"/>
      <c r="AZS30" s="67"/>
      <c r="AZT30" s="67"/>
      <c r="AZU30" s="67"/>
      <c r="AZV30" s="67"/>
      <c r="AZW30" s="67"/>
      <c r="AZX30" s="67"/>
      <c r="AZY30" s="67"/>
      <c r="AZZ30" s="67"/>
      <c r="BAA30" s="67"/>
      <c r="BAB30" s="67"/>
      <c r="BAC30" s="67"/>
      <c r="BAD30" s="67"/>
      <c r="BAE30" s="67"/>
      <c r="BAF30" s="67"/>
      <c r="BAG30" s="67"/>
      <c r="BAH30" s="67"/>
      <c r="BAI30" s="67"/>
      <c r="BAJ30" s="67"/>
      <c r="BAK30" s="67"/>
      <c r="BAL30" s="67"/>
      <c r="BAM30" s="67"/>
      <c r="BAN30" s="67"/>
      <c r="BAO30" s="67"/>
      <c r="BAP30" s="67"/>
      <c r="BAQ30" s="67"/>
      <c r="BAR30" s="67"/>
      <c r="BAS30" s="67"/>
      <c r="BAT30" s="67"/>
      <c r="BAU30" s="67"/>
      <c r="BAV30" s="67"/>
      <c r="BAW30" s="67"/>
      <c r="BAX30" s="67"/>
      <c r="BAY30" s="67"/>
      <c r="BAZ30" s="67"/>
      <c r="BBA30" s="67"/>
      <c r="BBB30" s="67"/>
      <c r="BBC30" s="67"/>
      <c r="BBD30" s="67"/>
      <c r="BBE30" s="67"/>
      <c r="BBF30" s="67"/>
      <c r="BBG30" s="67"/>
      <c r="BBH30" s="67"/>
      <c r="BBI30" s="67"/>
      <c r="BBJ30" s="67"/>
      <c r="BBK30" s="67"/>
      <c r="BBL30" s="67"/>
      <c r="BBM30" s="67"/>
      <c r="BBN30" s="67"/>
      <c r="BBO30" s="67"/>
      <c r="BBP30" s="67"/>
      <c r="BBQ30" s="67"/>
      <c r="BBR30" s="67"/>
      <c r="BBS30" s="67"/>
      <c r="BBT30" s="67"/>
      <c r="BBU30" s="67"/>
      <c r="BBV30" s="67"/>
      <c r="BBW30" s="67"/>
      <c r="BBX30" s="67"/>
      <c r="BBY30" s="67"/>
      <c r="BBZ30" s="67"/>
      <c r="BCA30" s="67"/>
      <c r="BCB30" s="67"/>
      <c r="BCC30" s="67"/>
      <c r="BCD30" s="67"/>
      <c r="BCE30" s="67"/>
      <c r="BCF30" s="67"/>
      <c r="BCG30" s="67"/>
      <c r="BCH30" s="67"/>
      <c r="BCI30" s="67"/>
      <c r="BCJ30" s="67"/>
      <c r="BCK30" s="67"/>
      <c r="BCL30" s="67"/>
      <c r="BCM30" s="67"/>
      <c r="BCN30" s="67"/>
      <c r="BCO30" s="67"/>
      <c r="BCP30" s="67"/>
      <c r="BCQ30" s="67"/>
      <c r="BCR30" s="67"/>
      <c r="BCS30" s="67"/>
      <c r="BCT30" s="67"/>
      <c r="BCU30" s="67"/>
      <c r="BCV30" s="67"/>
      <c r="BCW30" s="67"/>
      <c r="BCX30" s="67"/>
      <c r="BCY30" s="67"/>
      <c r="BCZ30" s="67"/>
      <c r="BDA30" s="67"/>
      <c r="BDB30" s="67"/>
      <c r="BDC30" s="67"/>
      <c r="BDD30" s="67"/>
      <c r="BDE30" s="67"/>
      <c r="BDF30" s="67"/>
      <c r="BDG30" s="67"/>
      <c r="BDH30" s="67"/>
      <c r="BDI30" s="67"/>
      <c r="BDJ30" s="67"/>
      <c r="BDK30" s="67"/>
      <c r="BDL30" s="67"/>
      <c r="BDM30" s="67"/>
      <c r="BDN30" s="67"/>
      <c r="BDO30" s="67"/>
      <c r="BDP30" s="67"/>
      <c r="BDQ30" s="67"/>
      <c r="BDR30" s="67"/>
      <c r="BDS30" s="67"/>
      <c r="BDT30" s="67"/>
      <c r="BDU30" s="67"/>
      <c r="BDV30" s="67"/>
      <c r="BDW30" s="67"/>
      <c r="BDX30" s="67"/>
      <c r="BDY30" s="67"/>
      <c r="BDZ30" s="67"/>
      <c r="BEA30" s="67"/>
      <c r="BEB30" s="67"/>
      <c r="BEC30" s="67"/>
      <c r="BED30" s="67"/>
      <c r="BEE30" s="67"/>
      <c r="BEF30" s="67"/>
      <c r="BEG30" s="67"/>
      <c r="BEH30" s="67"/>
      <c r="BEI30" s="67"/>
      <c r="BEJ30" s="67"/>
      <c r="BEK30" s="67"/>
      <c r="BEL30" s="67"/>
      <c r="BEM30" s="67"/>
      <c r="BEN30" s="67"/>
      <c r="BEO30" s="67"/>
      <c r="BEP30" s="67"/>
      <c r="BEQ30" s="67"/>
      <c r="BER30" s="67"/>
      <c r="BES30" s="67"/>
      <c r="BET30" s="67"/>
      <c r="BEU30" s="67"/>
      <c r="BEV30" s="67"/>
      <c r="BEW30" s="67"/>
      <c r="BEX30" s="67"/>
      <c r="BEY30" s="67"/>
      <c r="BEZ30" s="67"/>
      <c r="BFA30" s="67"/>
      <c r="BFB30" s="67"/>
      <c r="BFC30" s="67"/>
      <c r="BFD30" s="67"/>
      <c r="BFE30" s="67"/>
      <c r="BFF30" s="67"/>
      <c r="BFG30" s="67"/>
      <c r="BFH30" s="67"/>
      <c r="BFI30" s="67"/>
      <c r="BFJ30" s="67"/>
      <c r="BFK30" s="67"/>
      <c r="BFL30" s="67"/>
      <c r="BFM30" s="67"/>
      <c r="BFN30" s="67"/>
      <c r="BFO30" s="67"/>
      <c r="BFP30" s="67"/>
      <c r="BFQ30" s="67"/>
      <c r="BFR30" s="67"/>
      <c r="BFS30" s="67"/>
      <c r="BFT30" s="67"/>
      <c r="BFU30" s="67"/>
      <c r="BFV30" s="67"/>
      <c r="BFW30" s="67"/>
      <c r="BFX30" s="67"/>
      <c r="BFY30" s="67"/>
      <c r="BFZ30" s="67"/>
      <c r="BGA30" s="67"/>
      <c r="BGB30" s="67"/>
      <c r="BGC30" s="67"/>
      <c r="BGD30" s="67"/>
      <c r="BGE30" s="67"/>
      <c r="BGF30" s="67"/>
      <c r="BGG30" s="67"/>
      <c r="BGH30" s="67"/>
      <c r="BGI30" s="67"/>
      <c r="BGJ30" s="67"/>
      <c r="BGK30" s="67"/>
      <c r="BGL30" s="67"/>
      <c r="BGM30" s="67"/>
      <c r="BGN30" s="67"/>
      <c r="BGO30" s="67"/>
      <c r="BGP30" s="67"/>
      <c r="BGQ30" s="67"/>
      <c r="BGR30" s="67"/>
      <c r="BGS30" s="67"/>
      <c r="BGT30" s="67"/>
      <c r="BGU30" s="67"/>
      <c r="BGV30" s="67"/>
      <c r="BGW30" s="67"/>
      <c r="BGX30" s="67"/>
      <c r="BGY30" s="67"/>
      <c r="BGZ30" s="67"/>
      <c r="BHA30" s="67"/>
      <c r="BHB30" s="67"/>
      <c r="BHC30" s="67"/>
      <c r="BHD30" s="67"/>
      <c r="BHE30" s="67"/>
      <c r="BHF30" s="67"/>
      <c r="BHG30" s="67"/>
      <c r="BHH30" s="67"/>
      <c r="BHI30" s="67"/>
      <c r="BHJ30" s="67"/>
      <c r="BHK30" s="67"/>
      <c r="BHL30" s="67"/>
      <c r="BHM30" s="67"/>
      <c r="BHN30" s="67"/>
      <c r="BHO30" s="67"/>
      <c r="BHP30" s="67"/>
      <c r="BHQ30" s="67"/>
      <c r="BHR30" s="67"/>
      <c r="BHS30" s="67"/>
      <c r="BHT30" s="67"/>
      <c r="BHU30" s="67"/>
      <c r="BHV30" s="67"/>
      <c r="BHW30" s="67"/>
      <c r="BHX30" s="67"/>
      <c r="BHY30" s="67"/>
      <c r="BHZ30" s="67"/>
      <c r="BIA30" s="67"/>
      <c r="BIB30" s="67"/>
      <c r="BIC30" s="67"/>
      <c r="BID30" s="67"/>
      <c r="BIE30" s="67"/>
      <c r="BIF30" s="67"/>
      <c r="BIG30" s="67"/>
      <c r="BIH30" s="67"/>
      <c r="BII30" s="67"/>
      <c r="BIJ30" s="67"/>
      <c r="BIK30" s="67"/>
      <c r="BIL30" s="67"/>
      <c r="BIM30" s="67"/>
      <c r="BIN30" s="67"/>
      <c r="BIO30" s="67"/>
      <c r="BIP30" s="67"/>
      <c r="BIQ30" s="67"/>
      <c r="BIR30" s="67"/>
      <c r="BIS30" s="67"/>
      <c r="BIT30" s="67"/>
      <c r="BIU30" s="67"/>
      <c r="BIV30" s="67"/>
      <c r="BIW30" s="67"/>
      <c r="BIX30" s="67"/>
      <c r="BIY30" s="67"/>
      <c r="BIZ30" s="67"/>
      <c r="BJA30" s="67"/>
      <c r="BJB30" s="67"/>
      <c r="BJC30" s="67"/>
      <c r="BJD30" s="67"/>
      <c r="BJE30" s="67"/>
      <c r="BJF30" s="67"/>
      <c r="BJG30" s="67"/>
      <c r="BJH30" s="67"/>
      <c r="BJI30" s="67"/>
      <c r="BJJ30" s="67"/>
      <c r="BJK30" s="67"/>
      <c r="BJL30" s="67"/>
      <c r="BJM30" s="67"/>
      <c r="BJN30" s="67"/>
      <c r="BJO30" s="67"/>
      <c r="BJP30" s="67"/>
      <c r="BJQ30" s="67"/>
      <c r="BJR30" s="67"/>
      <c r="BJS30" s="67"/>
      <c r="BJT30" s="67"/>
      <c r="BJU30" s="67"/>
      <c r="BJV30" s="67"/>
      <c r="BJW30" s="67"/>
      <c r="BJX30" s="67"/>
      <c r="BJY30" s="67"/>
      <c r="BJZ30" s="67"/>
      <c r="BKA30" s="67"/>
      <c r="BKB30" s="67"/>
      <c r="BKC30" s="67"/>
      <c r="BKD30" s="67"/>
      <c r="BKE30" s="67"/>
      <c r="BKF30" s="67"/>
      <c r="BKG30" s="67"/>
      <c r="BKH30" s="67"/>
      <c r="BKI30" s="67"/>
      <c r="BKJ30" s="67"/>
      <c r="BKK30" s="67"/>
      <c r="BKL30" s="67"/>
      <c r="BKM30" s="67"/>
      <c r="BKN30" s="67"/>
      <c r="BKO30" s="67"/>
      <c r="BKP30" s="67"/>
      <c r="BKQ30" s="67"/>
      <c r="BKR30" s="67"/>
      <c r="BKS30" s="67"/>
      <c r="BKT30" s="67"/>
      <c r="BKU30" s="67"/>
      <c r="BKV30" s="67"/>
      <c r="BKW30" s="67"/>
      <c r="BKX30" s="67"/>
      <c r="BKY30" s="67"/>
      <c r="BKZ30" s="67"/>
      <c r="BLA30" s="67"/>
      <c r="BLB30" s="67"/>
      <c r="BLC30" s="67"/>
      <c r="BLD30" s="67"/>
      <c r="BLE30" s="67"/>
      <c r="BLF30" s="67"/>
      <c r="BLG30" s="67"/>
      <c r="BLH30" s="67"/>
      <c r="BLI30" s="67"/>
      <c r="BLJ30" s="67"/>
      <c r="BLK30" s="67"/>
      <c r="BLL30" s="67"/>
      <c r="BLM30" s="67"/>
      <c r="BLN30" s="67"/>
      <c r="BLO30" s="67"/>
      <c r="BLP30" s="67"/>
      <c r="BLQ30" s="67"/>
      <c r="BLR30" s="67"/>
      <c r="BLS30" s="67"/>
      <c r="BLT30" s="67"/>
      <c r="BLU30" s="67"/>
      <c r="BLV30" s="67"/>
      <c r="BLW30" s="67"/>
      <c r="BLX30" s="67"/>
      <c r="BLY30" s="67"/>
      <c r="BLZ30" s="67"/>
      <c r="BMA30" s="67"/>
      <c r="BMB30" s="67"/>
      <c r="BMC30" s="67"/>
      <c r="BMD30" s="67"/>
      <c r="BME30" s="67"/>
      <c r="BMF30" s="67"/>
      <c r="BMG30" s="67"/>
      <c r="BMH30" s="67"/>
      <c r="BMI30" s="67"/>
      <c r="BMJ30" s="67"/>
      <c r="BMK30" s="67"/>
      <c r="BML30" s="67"/>
      <c r="BMM30" s="67"/>
      <c r="BMN30" s="67"/>
      <c r="BMO30" s="67"/>
      <c r="BMP30" s="67"/>
      <c r="BMQ30" s="67"/>
      <c r="BMR30" s="67"/>
      <c r="BMS30" s="67"/>
      <c r="BMT30" s="67"/>
      <c r="BMU30" s="67"/>
      <c r="BMV30" s="67"/>
      <c r="BMW30" s="67"/>
      <c r="BMX30" s="67"/>
      <c r="BMY30" s="67"/>
      <c r="BMZ30" s="67"/>
      <c r="BNA30" s="67"/>
      <c r="BNB30" s="67"/>
      <c r="BNC30" s="67"/>
      <c r="BND30" s="67"/>
      <c r="BNE30" s="67"/>
      <c r="BNF30" s="67"/>
      <c r="BNG30" s="67"/>
      <c r="BNH30" s="67"/>
      <c r="BNI30" s="67"/>
      <c r="BNJ30" s="67"/>
      <c r="BNK30" s="67"/>
      <c r="BNL30" s="67"/>
      <c r="BNM30" s="67"/>
      <c r="BNN30" s="67"/>
      <c r="BNO30" s="67"/>
      <c r="BNP30" s="67"/>
      <c r="BNQ30" s="67"/>
      <c r="BNR30" s="67"/>
      <c r="BNS30" s="67"/>
      <c r="BNT30" s="67"/>
      <c r="BNU30" s="67"/>
      <c r="BNV30" s="67"/>
      <c r="BNW30" s="67"/>
      <c r="BNX30" s="67"/>
      <c r="BNY30" s="67"/>
      <c r="BNZ30" s="67"/>
      <c r="BOA30" s="67"/>
      <c r="BOB30" s="67"/>
      <c r="BOC30" s="67"/>
      <c r="BOD30" s="67"/>
      <c r="BOE30" s="67"/>
      <c r="BOF30" s="67"/>
      <c r="BOG30" s="67"/>
      <c r="BOH30" s="67"/>
      <c r="BOI30" s="67"/>
      <c r="BOJ30" s="67"/>
      <c r="BOK30" s="67"/>
      <c r="BOL30" s="67"/>
      <c r="BOM30" s="67"/>
      <c r="BON30" s="67"/>
      <c r="BOO30" s="67"/>
      <c r="BOP30" s="67"/>
      <c r="BOQ30" s="67"/>
      <c r="BOR30" s="67"/>
      <c r="BOS30" s="67"/>
      <c r="BOT30" s="67"/>
      <c r="BOU30" s="67"/>
      <c r="BOV30" s="67"/>
      <c r="BOW30" s="67"/>
      <c r="BOX30" s="67"/>
      <c r="BOY30" s="67"/>
      <c r="BOZ30" s="67"/>
      <c r="BPA30" s="67"/>
      <c r="BPB30" s="67"/>
      <c r="BPC30" s="67"/>
      <c r="BPD30" s="67"/>
      <c r="BPE30" s="67"/>
      <c r="BPF30" s="67"/>
      <c r="BPG30" s="67"/>
      <c r="BPH30" s="67"/>
      <c r="BPI30" s="67"/>
      <c r="BPJ30" s="67"/>
      <c r="BPK30" s="67"/>
      <c r="BPL30" s="67"/>
      <c r="BPM30" s="67"/>
      <c r="BPN30" s="67"/>
      <c r="BPO30" s="67"/>
      <c r="BPP30" s="67"/>
      <c r="BPQ30" s="67"/>
      <c r="BPR30" s="67"/>
      <c r="BPS30" s="67"/>
      <c r="BPT30" s="67"/>
      <c r="BPU30" s="67"/>
      <c r="BPV30" s="67"/>
      <c r="BPW30" s="67"/>
      <c r="BPX30" s="67"/>
      <c r="BPY30" s="67"/>
      <c r="BPZ30" s="67"/>
      <c r="BQA30" s="67"/>
      <c r="BQB30" s="67"/>
      <c r="BQC30" s="67"/>
      <c r="BQD30" s="67"/>
      <c r="BQE30" s="67"/>
      <c r="BQF30" s="67"/>
      <c r="BQG30" s="67"/>
      <c r="BQH30" s="67"/>
      <c r="BQI30" s="67"/>
      <c r="BQJ30" s="67"/>
      <c r="BQK30" s="67"/>
      <c r="BQL30" s="67"/>
      <c r="BQM30" s="67"/>
      <c r="BQN30" s="67"/>
      <c r="BQO30" s="67"/>
      <c r="BQP30" s="67"/>
      <c r="BQQ30" s="67"/>
      <c r="BQR30" s="67"/>
      <c r="BQS30" s="67"/>
      <c r="BQT30" s="67"/>
      <c r="BQU30" s="67"/>
      <c r="BQV30" s="67"/>
      <c r="BQW30" s="67"/>
      <c r="BQX30" s="67"/>
      <c r="BQY30" s="67"/>
      <c r="BQZ30" s="67"/>
      <c r="BRA30" s="67"/>
      <c r="BRB30" s="67"/>
      <c r="BRC30" s="67"/>
      <c r="BRD30" s="67"/>
      <c r="BRE30" s="67"/>
      <c r="BRF30" s="67"/>
      <c r="BRG30" s="67"/>
      <c r="BRH30" s="67"/>
      <c r="BRI30" s="67"/>
      <c r="BRJ30" s="67"/>
      <c r="BRK30" s="67"/>
      <c r="BRL30" s="67"/>
      <c r="BRM30" s="67"/>
      <c r="BRN30" s="67"/>
      <c r="BRO30" s="67"/>
      <c r="BRP30" s="67"/>
      <c r="BRQ30" s="67"/>
      <c r="BRR30" s="67"/>
      <c r="BRS30" s="67"/>
      <c r="BRT30" s="67"/>
      <c r="BRU30" s="67"/>
      <c r="BRV30" s="67"/>
      <c r="BRW30" s="67"/>
      <c r="BRX30" s="67"/>
      <c r="BRY30" s="67"/>
      <c r="BRZ30" s="67"/>
      <c r="BSA30" s="67"/>
      <c r="BSB30" s="67"/>
      <c r="BSC30" s="67"/>
      <c r="BSD30" s="67"/>
      <c r="BSE30" s="67"/>
      <c r="BSF30" s="67"/>
      <c r="BSG30" s="67"/>
      <c r="BSH30" s="67"/>
      <c r="BSI30" s="67"/>
      <c r="BSJ30" s="67"/>
      <c r="BSK30" s="67"/>
      <c r="BSL30" s="67"/>
      <c r="BSM30" s="67"/>
      <c r="BSN30" s="67"/>
      <c r="BSO30" s="67"/>
      <c r="BSP30" s="67"/>
      <c r="BSQ30" s="67"/>
      <c r="BSR30" s="67"/>
      <c r="BSS30" s="67"/>
      <c r="BST30" s="67"/>
      <c r="BSU30" s="67"/>
      <c r="BSV30" s="67"/>
      <c r="BSW30" s="67"/>
      <c r="BSX30" s="67"/>
      <c r="BSY30" s="67"/>
      <c r="BSZ30" s="67"/>
      <c r="BTA30" s="67"/>
      <c r="BTB30" s="67"/>
      <c r="BTC30" s="67"/>
      <c r="BTD30" s="67"/>
      <c r="BTE30" s="67"/>
      <c r="BTF30" s="67"/>
      <c r="BTG30" s="67"/>
      <c r="BTH30" s="67"/>
      <c r="BTI30" s="67"/>
      <c r="BTJ30" s="67"/>
      <c r="BTK30" s="67"/>
      <c r="BTL30" s="67"/>
      <c r="BTM30" s="67"/>
      <c r="BTN30" s="67"/>
      <c r="BTO30" s="67"/>
      <c r="BTP30" s="67"/>
      <c r="BTQ30" s="67"/>
      <c r="BTR30" s="67"/>
      <c r="BTS30" s="67"/>
      <c r="BTT30" s="67"/>
      <c r="BTU30" s="67"/>
      <c r="BTV30" s="67"/>
      <c r="BTW30" s="67"/>
      <c r="BTX30" s="67"/>
      <c r="BTY30" s="67"/>
      <c r="BTZ30" s="67"/>
      <c r="BUA30" s="67"/>
      <c r="BUB30" s="67"/>
      <c r="BUC30" s="67"/>
      <c r="BUD30" s="67"/>
      <c r="BUE30" s="67"/>
      <c r="BUF30" s="67"/>
      <c r="BUG30" s="67"/>
      <c r="BUH30" s="67"/>
      <c r="BUI30" s="67"/>
      <c r="BUJ30" s="67"/>
      <c r="BUK30" s="67"/>
      <c r="BUL30" s="67"/>
      <c r="BUM30" s="67"/>
      <c r="BUN30" s="67"/>
      <c r="BUO30" s="67"/>
      <c r="BUP30" s="67"/>
      <c r="BUQ30" s="67"/>
      <c r="BUR30" s="67"/>
      <c r="BUS30" s="67"/>
      <c r="BUT30" s="67"/>
      <c r="BUU30" s="67"/>
      <c r="BUV30" s="67"/>
      <c r="BUW30" s="67"/>
      <c r="BUX30" s="67"/>
      <c r="BUY30" s="67"/>
      <c r="BUZ30" s="67"/>
      <c r="BVA30" s="67"/>
      <c r="BVB30" s="67"/>
      <c r="BVC30" s="67"/>
      <c r="BVD30" s="67"/>
      <c r="BVE30" s="67"/>
      <c r="BVF30" s="67"/>
      <c r="BVG30" s="67"/>
      <c r="BVH30" s="67"/>
      <c r="BVI30" s="67"/>
      <c r="BVJ30" s="67"/>
      <c r="BVK30" s="67"/>
      <c r="BVL30" s="67"/>
      <c r="BVM30" s="67"/>
      <c r="BVN30" s="67"/>
      <c r="BVO30" s="67"/>
      <c r="BVP30" s="67"/>
      <c r="BVQ30" s="67"/>
      <c r="BVR30" s="67"/>
      <c r="BVS30" s="67"/>
      <c r="BVT30" s="67"/>
      <c r="BVU30" s="67"/>
      <c r="BVV30" s="67"/>
      <c r="BVW30" s="67"/>
      <c r="BVX30" s="67"/>
      <c r="BVY30" s="67"/>
      <c r="BVZ30" s="67"/>
      <c r="BWA30" s="67"/>
      <c r="BWB30" s="67"/>
      <c r="BWC30" s="67"/>
      <c r="BWD30" s="67"/>
      <c r="BWE30" s="67"/>
      <c r="BWF30" s="67"/>
      <c r="BWG30" s="67"/>
      <c r="BWH30" s="67"/>
      <c r="BWI30" s="67"/>
      <c r="BWJ30" s="67"/>
      <c r="BWK30" s="67"/>
      <c r="BWL30" s="67"/>
      <c r="BWM30" s="67"/>
      <c r="BWN30" s="67"/>
      <c r="BWO30" s="67"/>
    </row>
    <row r="31" spans="1:1965" s="68" customFormat="1" ht="78.75" x14ac:dyDescent="0.25">
      <c r="A31" s="77">
        <v>60</v>
      </c>
      <c r="B31" s="86" t="s">
        <v>457</v>
      </c>
      <c r="C31" s="87" t="s">
        <v>458</v>
      </c>
      <c r="D31" s="79" t="s">
        <v>459</v>
      </c>
      <c r="E31" s="80">
        <v>5620</v>
      </c>
      <c r="F31" s="80">
        <v>2000</v>
      </c>
      <c r="G31" s="80">
        <v>0</v>
      </c>
      <c r="H31" s="80">
        <v>0</v>
      </c>
      <c r="I31" s="80">
        <v>0</v>
      </c>
      <c r="J31" s="80">
        <v>0</v>
      </c>
      <c r="K31" s="80">
        <v>0</v>
      </c>
      <c r="L31" s="80">
        <v>0</v>
      </c>
      <c r="M31" s="80">
        <v>0</v>
      </c>
      <c r="N31" s="81">
        <v>0</v>
      </c>
      <c r="O31" s="82">
        <f t="shared" si="2"/>
        <v>7620</v>
      </c>
      <c r="P31" s="84"/>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c r="IU31" s="67"/>
      <c r="IV31" s="67"/>
      <c r="IW31" s="67"/>
      <c r="IX31" s="67"/>
      <c r="IY31" s="67"/>
      <c r="IZ31" s="67"/>
      <c r="JA31" s="67"/>
      <c r="JB31" s="67"/>
      <c r="JC31" s="67"/>
      <c r="JD31" s="67"/>
      <c r="JE31" s="67"/>
      <c r="JF31" s="67"/>
      <c r="JG31" s="67"/>
      <c r="JH31" s="67"/>
      <c r="JI31" s="67"/>
      <c r="JJ31" s="67"/>
      <c r="JK31" s="67"/>
      <c r="JL31" s="67"/>
      <c r="JM31" s="67"/>
      <c r="JN31" s="67"/>
      <c r="JO31" s="67"/>
      <c r="JP31" s="67"/>
      <c r="JQ31" s="67"/>
      <c r="JR31" s="67"/>
      <c r="JS31" s="67"/>
      <c r="JT31" s="67"/>
      <c r="JU31" s="67"/>
      <c r="JV31" s="67"/>
      <c r="JW31" s="67"/>
      <c r="JX31" s="67"/>
      <c r="JY31" s="67"/>
      <c r="JZ31" s="67"/>
      <c r="KA31" s="67"/>
      <c r="KB31" s="67"/>
      <c r="KC31" s="67"/>
      <c r="KD31" s="67"/>
      <c r="KE31" s="67"/>
      <c r="KF31" s="67"/>
      <c r="KG31" s="67"/>
      <c r="KH31" s="67"/>
      <c r="KI31" s="67"/>
      <c r="KJ31" s="67"/>
      <c r="KK31" s="67"/>
      <c r="KL31" s="67"/>
      <c r="KM31" s="67"/>
      <c r="KN31" s="67"/>
      <c r="KO31" s="67"/>
      <c r="KP31" s="67"/>
      <c r="KQ31" s="67"/>
      <c r="KR31" s="67"/>
      <c r="KS31" s="67"/>
      <c r="KT31" s="67"/>
      <c r="KU31" s="67"/>
      <c r="KV31" s="67"/>
      <c r="KW31" s="67"/>
      <c r="KX31" s="67"/>
      <c r="KY31" s="67"/>
      <c r="KZ31" s="67"/>
      <c r="LA31" s="67"/>
      <c r="LB31" s="67"/>
      <c r="LC31" s="67"/>
      <c r="LD31" s="67"/>
      <c r="LE31" s="67"/>
      <c r="LF31" s="67"/>
      <c r="LG31" s="67"/>
      <c r="LH31" s="67"/>
      <c r="LI31" s="67"/>
      <c r="LJ31" s="67"/>
      <c r="LK31" s="67"/>
      <c r="LL31" s="67"/>
      <c r="LM31" s="67"/>
      <c r="LN31" s="67"/>
      <c r="LO31" s="67"/>
      <c r="LP31" s="67"/>
      <c r="LQ31" s="67"/>
      <c r="LR31" s="67"/>
      <c r="LS31" s="67"/>
      <c r="LT31" s="67"/>
      <c r="LU31" s="67"/>
      <c r="LV31" s="67"/>
      <c r="LW31" s="67"/>
      <c r="LX31" s="67"/>
      <c r="LY31" s="67"/>
      <c r="LZ31" s="67"/>
      <c r="MA31" s="67"/>
      <c r="MB31" s="67"/>
      <c r="MC31" s="67"/>
      <c r="MD31" s="67"/>
      <c r="ME31" s="67"/>
      <c r="MF31" s="67"/>
      <c r="MG31" s="67"/>
      <c r="MH31" s="67"/>
      <c r="MI31" s="67"/>
      <c r="MJ31" s="67"/>
      <c r="MK31" s="67"/>
      <c r="ML31" s="67"/>
      <c r="MM31" s="67"/>
      <c r="MN31" s="67"/>
      <c r="MO31" s="67"/>
      <c r="MP31" s="67"/>
      <c r="MQ31" s="67"/>
      <c r="MR31" s="67"/>
      <c r="MS31" s="67"/>
      <c r="MT31" s="67"/>
      <c r="MU31" s="67"/>
      <c r="MV31" s="67"/>
      <c r="MW31" s="67"/>
      <c r="MX31" s="67"/>
      <c r="MY31" s="67"/>
      <c r="MZ31" s="67"/>
      <c r="NA31" s="67"/>
      <c r="NB31" s="67"/>
      <c r="NC31" s="67"/>
      <c r="ND31" s="67"/>
      <c r="NE31" s="67"/>
      <c r="NF31" s="67"/>
      <c r="NG31" s="67"/>
      <c r="NH31" s="67"/>
      <c r="NI31" s="67"/>
      <c r="NJ31" s="67"/>
      <c r="NK31" s="67"/>
      <c r="NL31" s="67"/>
      <c r="NM31" s="67"/>
      <c r="NN31" s="67"/>
      <c r="NO31" s="67"/>
      <c r="NP31" s="67"/>
      <c r="NQ31" s="67"/>
      <c r="NR31" s="67"/>
      <c r="NS31" s="67"/>
      <c r="NT31" s="67"/>
      <c r="NU31" s="67"/>
      <c r="NV31" s="67"/>
      <c r="NW31" s="67"/>
      <c r="NX31" s="67"/>
      <c r="NY31" s="67"/>
      <c r="NZ31" s="67"/>
      <c r="OA31" s="67"/>
      <c r="OB31" s="67"/>
      <c r="OC31" s="67"/>
      <c r="OD31" s="67"/>
      <c r="OE31" s="67"/>
      <c r="OF31" s="67"/>
      <c r="OG31" s="67"/>
      <c r="OH31" s="67"/>
      <c r="OI31" s="67"/>
      <c r="OJ31" s="67"/>
      <c r="OK31" s="67"/>
      <c r="OL31" s="67"/>
      <c r="OM31" s="67"/>
      <c r="ON31" s="67"/>
      <c r="OO31" s="67"/>
      <c r="OP31" s="67"/>
      <c r="OQ31" s="67"/>
      <c r="OR31" s="67"/>
      <c r="OS31" s="67"/>
      <c r="OT31" s="67"/>
      <c r="OU31" s="67"/>
      <c r="OV31" s="67"/>
      <c r="OW31" s="67"/>
      <c r="OX31" s="67"/>
      <c r="OY31" s="67"/>
      <c r="OZ31" s="67"/>
      <c r="PA31" s="67"/>
      <c r="PB31" s="67"/>
      <c r="PC31" s="67"/>
      <c r="PD31" s="67"/>
      <c r="PE31" s="67"/>
      <c r="PF31" s="67"/>
      <c r="PG31" s="67"/>
      <c r="PH31" s="67"/>
      <c r="PI31" s="67"/>
      <c r="PJ31" s="67"/>
      <c r="PK31" s="67"/>
      <c r="PL31" s="67"/>
      <c r="PM31" s="67"/>
      <c r="PN31" s="67"/>
      <c r="PO31" s="67"/>
      <c r="PP31" s="67"/>
      <c r="PQ31" s="67"/>
      <c r="PR31" s="67"/>
      <c r="PS31" s="67"/>
      <c r="PT31" s="67"/>
      <c r="PU31" s="67"/>
      <c r="PV31" s="67"/>
      <c r="PW31" s="67"/>
      <c r="PX31" s="67"/>
      <c r="PY31" s="67"/>
      <c r="PZ31" s="67"/>
      <c r="QA31" s="67"/>
      <c r="QB31" s="67"/>
      <c r="QC31" s="67"/>
      <c r="QD31" s="67"/>
      <c r="QE31" s="67"/>
      <c r="QF31" s="67"/>
      <c r="QG31" s="67"/>
      <c r="QH31" s="67"/>
      <c r="QI31" s="67"/>
      <c r="QJ31" s="67"/>
      <c r="QK31" s="67"/>
      <c r="QL31" s="67"/>
      <c r="QM31" s="67"/>
      <c r="QN31" s="67"/>
      <c r="QO31" s="67"/>
      <c r="QP31" s="67"/>
      <c r="QQ31" s="67"/>
      <c r="QR31" s="67"/>
      <c r="QS31" s="67"/>
      <c r="QT31" s="67"/>
      <c r="QU31" s="67"/>
      <c r="QV31" s="67"/>
      <c r="QW31" s="67"/>
      <c r="QX31" s="67"/>
      <c r="QY31" s="67"/>
      <c r="QZ31" s="67"/>
      <c r="RA31" s="67"/>
      <c r="RB31" s="67"/>
      <c r="RC31" s="67"/>
      <c r="RD31" s="67"/>
      <c r="RE31" s="67"/>
      <c r="RF31" s="67"/>
      <c r="RG31" s="67"/>
      <c r="RH31" s="67"/>
      <c r="RI31" s="67"/>
      <c r="RJ31" s="67"/>
      <c r="RK31" s="67"/>
      <c r="RL31" s="67"/>
      <c r="RM31" s="67"/>
      <c r="RN31" s="67"/>
      <c r="RO31" s="67"/>
      <c r="RP31" s="67"/>
      <c r="RQ31" s="67"/>
      <c r="RR31" s="67"/>
      <c r="RS31" s="67"/>
      <c r="RT31" s="67"/>
      <c r="RU31" s="67"/>
      <c r="RV31" s="67"/>
      <c r="RW31" s="67"/>
      <c r="RX31" s="67"/>
      <c r="RY31" s="67"/>
      <c r="RZ31" s="67"/>
      <c r="SA31" s="67"/>
      <c r="SB31" s="67"/>
      <c r="SC31" s="67"/>
      <c r="SD31" s="67"/>
      <c r="SE31" s="67"/>
      <c r="SF31" s="67"/>
      <c r="SG31" s="67"/>
      <c r="SH31" s="67"/>
      <c r="SI31" s="67"/>
      <c r="SJ31" s="67"/>
      <c r="SK31" s="67"/>
      <c r="SL31" s="67"/>
      <c r="SM31" s="67"/>
      <c r="SN31" s="67"/>
      <c r="SO31" s="67"/>
      <c r="SP31" s="67"/>
      <c r="SQ31" s="67"/>
      <c r="SR31" s="67"/>
      <c r="SS31" s="67"/>
      <c r="ST31" s="67"/>
      <c r="SU31" s="67"/>
      <c r="SV31" s="67"/>
      <c r="SW31" s="67"/>
      <c r="SX31" s="67"/>
      <c r="SY31" s="67"/>
      <c r="SZ31" s="67"/>
      <c r="TA31" s="67"/>
      <c r="TB31" s="67"/>
      <c r="TC31" s="67"/>
      <c r="TD31" s="67"/>
      <c r="TE31" s="67"/>
      <c r="TF31" s="67"/>
      <c r="TG31" s="67"/>
      <c r="TH31" s="67"/>
      <c r="TI31" s="67"/>
      <c r="TJ31" s="67"/>
      <c r="TK31" s="67"/>
      <c r="TL31" s="67"/>
      <c r="TM31" s="67"/>
      <c r="TN31" s="67"/>
      <c r="TO31" s="67"/>
      <c r="TP31" s="67"/>
      <c r="TQ31" s="67"/>
      <c r="TR31" s="67"/>
      <c r="TS31" s="67"/>
      <c r="TT31" s="67"/>
      <c r="TU31" s="67"/>
      <c r="TV31" s="67"/>
      <c r="TW31" s="67"/>
      <c r="TX31" s="67"/>
      <c r="TY31" s="67"/>
      <c r="TZ31" s="67"/>
      <c r="UA31" s="67"/>
      <c r="UB31" s="67"/>
      <c r="UC31" s="67"/>
      <c r="UD31" s="67"/>
      <c r="UE31" s="67"/>
      <c r="UF31" s="67"/>
      <c r="UG31" s="67"/>
      <c r="UH31" s="67"/>
      <c r="UI31" s="67"/>
      <c r="UJ31" s="67"/>
      <c r="UK31" s="67"/>
      <c r="UL31" s="67"/>
      <c r="UM31" s="67"/>
      <c r="UN31" s="67"/>
      <c r="UO31" s="67"/>
      <c r="UP31" s="67"/>
      <c r="UQ31" s="67"/>
      <c r="UR31" s="67"/>
      <c r="US31" s="67"/>
      <c r="UT31" s="67"/>
      <c r="UU31" s="67"/>
      <c r="UV31" s="67"/>
      <c r="UW31" s="67"/>
      <c r="UX31" s="67"/>
      <c r="UY31" s="67"/>
      <c r="UZ31" s="67"/>
      <c r="VA31" s="67"/>
      <c r="VB31" s="67"/>
      <c r="VC31" s="67"/>
      <c r="VD31" s="67"/>
      <c r="VE31" s="67"/>
      <c r="VF31" s="67"/>
      <c r="VG31" s="67"/>
      <c r="VH31" s="67"/>
      <c r="VI31" s="67"/>
      <c r="VJ31" s="67"/>
      <c r="VK31" s="67"/>
      <c r="VL31" s="67"/>
      <c r="VM31" s="67"/>
      <c r="VN31" s="67"/>
      <c r="VO31" s="67"/>
      <c r="VP31" s="67"/>
      <c r="VQ31" s="67"/>
      <c r="VR31" s="67"/>
      <c r="VS31" s="67"/>
      <c r="VT31" s="67"/>
      <c r="VU31" s="67"/>
      <c r="VV31" s="67"/>
      <c r="VW31" s="67"/>
      <c r="VX31" s="67"/>
      <c r="VY31" s="67"/>
      <c r="VZ31" s="67"/>
      <c r="WA31" s="67"/>
      <c r="WB31" s="67"/>
      <c r="WC31" s="67"/>
      <c r="WD31" s="67"/>
      <c r="WE31" s="67"/>
      <c r="WF31" s="67"/>
      <c r="WG31" s="67"/>
      <c r="WH31" s="67"/>
      <c r="WI31" s="67"/>
      <c r="WJ31" s="67"/>
      <c r="WK31" s="67"/>
      <c r="WL31" s="67"/>
      <c r="WM31" s="67"/>
      <c r="WN31" s="67"/>
      <c r="WO31" s="67"/>
      <c r="WP31" s="67"/>
      <c r="WQ31" s="67"/>
      <c r="WR31" s="67"/>
      <c r="WS31" s="67"/>
      <c r="WT31" s="67"/>
      <c r="WU31" s="67"/>
      <c r="WV31" s="67"/>
      <c r="WW31" s="67"/>
      <c r="WX31" s="67"/>
      <c r="WY31" s="67"/>
      <c r="WZ31" s="67"/>
      <c r="XA31" s="67"/>
      <c r="XB31" s="67"/>
      <c r="XC31" s="67"/>
      <c r="XD31" s="67"/>
      <c r="XE31" s="67"/>
      <c r="XF31" s="67"/>
      <c r="XG31" s="67"/>
      <c r="XH31" s="67"/>
      <c r="XI31" s="67"/>
      <c r="XJ31" s="67"/>
      <c r="XK31" s="67"/>
      <c r="XL31" s="67"/>
      <c r="XM31" s="67"/>
      <c r="XN31" s="67"/>
      <c r="XO31" s="67"/>
      <c r="XP31" s="67"/>
      <c r="XQ31" s="67"/>
      <c r="XR31" s="67"/>
      <c r="XS31" s="67"/>
      <c r="XT31" s="67"/>
      <c r="XU31" s="67"/>
      <c r="XV31" s="67"/>
      <c r="XW31" s="67"/>
      <c r="XX31" s="67"/>
      <c r="XY31" s="67"/>
      <c r="XZ31" s="67"/>
      <c r="YA31" s="67"/>
      <c r="YB31" s="67"/>
      <c r="YC31" s="67"/>
      <c r="YD31" s="67"/>
      <c r="YE31" s="67"/>
      <c r="YF31" s="67"/>
      <c r="YG31" s="67"/>
      <c r="YH31" s="67"/>
      <c r="YI31" s="67"/>
      <c r="YJ31" s="67"/>
      <c r="YK31" s="67"/>
      <c r="YL31" s="67"/>
      <c r="YM31" s="67"/>
      <c r="YN31" s="67"/>
      <c r="YO31" s="67"/>
      <c r="YP31" s="67"/>
      <c r="YQ31" s="67"/>
      <c r="YR31" s="67"/>
      <c r="YS31" s="67"/>
      <c r="YT31" s="67"/>
      <c r="YU31" s="67"/>
      <c r="YV31" s="67"/>
      <c r="YW31" s="67"/>
      <c r="YX31" s="67"/>
      <c r="YY31" s="67"/>
      <c r="YZ31" s="67"/>
      <c r="ZA31" s="67"/>
      <c r="ZB31" s="67"/>
      <c r="ZC31" s="67"/>
      <c r="ZD31" s="67"/>
      <c r="ZE31" s="67"/>
      <c r="ZF31" s="67"/>
      <c r="ZG31" s="67"/>
      <c r="ZH31" s="67"/>
      <c r="ZI31" s="67"/>
      <c r="ZJ31" s="67"/>
      <c r="ZK31" s="67"/>
      <c r="ZL31" s="67"/>
      <c r="ZM31" s="67"/>
      <c r="ZN31" s="67"/>
      <c r="ZO31" s="67"/>
      <c r="ZP31" s="67"/>
      <c r="ZQ31" s="67"/>
      <c r="ZR31" s="67"/>
      <c r="ZS31" s="67"/>
      <c r="ZT31" s="67"/>
      <c r="ZU31" s="67"/>
      <c r="ZV31" s="67"/>
      <c r="ZW31" s="67"/>
      <c r="ZX31" s="67"/>
      <c r="ZY31" s="67"/>
      <c r="ZZ31" s="67"/>
      <c r="AAA31" s="67"/>
      <c r="AAB31" s="67"/>
      <c r="AAC31" s="67"/>
      <c r="AAD31" s="67"/>
      <c r="AAE31" s="67"/>
      <c r="AAF31" s="67"/>
      <c r="AAG31" s="67"/>
      <c r="AAH31" s="67"/>
      <c r="AAI31" s="67"/>
      <c r="AAJ31" s="67"/>
      <c r="AAK31" s="67"/>
      <c r="AAL31" s="67"/>
      <c r="AAM31" s="67"/>
      <c r="AAN31" s="67"/>
      <c r="AAO31" s="67"/>
      <c r="AAP31" s="67"/>
      <c r="AAQ31" s="67"/>
      <c r="AAR31" s="67"/>
      <c r="AAS31" s="67"/>
      <c r="AAT31" s="67"/>
      <c r="AAU31" s="67"/>
      <c r="AAV31" s="67"/>
      <c r="AAW31" s="67"/>
      <c r="AAX31" s="67"/>
      <c r="AAY31" s="67"/>
      <c r="AAZ31" s="67"/>
      <c r="ABA31" s="67"/>
      <c r="ABB31" s="67"/>
      <c r="ABC31" s="67"/>
      <c r="ABD31" s="67"/>
      <c r="ABE31" s="67"/>
      <c r="ABF31" s="67"/>
      <c r="ABG31" s="67"/>
      <c r="ABH31" s="67"/>
      <c r="ABI31" s="67"/>
      <c r="ABJ31" s="67"/>
      <c r="ABK31" s="67"/>
      <c r="ABL31" s="67"/>
      <c r="ABM31" s="67"/>
      <c r="ABN31" s="67"/>
      <c r="ABO31" s="67"/>
      <c r="ABP31" s="67"/>
      <c r="ABQ31" s="67"/>
      <c r="ABR31" s="67"/>
      <c r="ABS31" s="67"/>
      <c r="ABT31" s="67"/>
      <c r="ABU31" s="67"/>
      <c r="ABV31" s="67"/>
      <c r="ABW31" s="67"/>
      <c r="ABX31" s="67"/>
      <c r="ABY31" s="67"/>
      <c r="ABZ31" s="67"/>
      <c r="ACA31" s="67"/>
      <c r="ACB31" s="67"/>
      <c r="ACC31" s="67"/>
      <c r="ACD31" s="67"/>
      <c r="ACE31" s="67"/>
      <c r="ACF31" s="67"/>
      <c r="ACG31" s="67"/>
      <c r="ACH31" s="67"/>
      <c r="ACI31" s="67"/>
      <c r="ACJ31" s="67"/>
      <c r="ACK31" s="67"/>
      <c r="ACL31" s="67"/>
      <c r="ACM31" s="67"/>
      <c r="ACN31" s="67"/>
      <c r="ACO31" s="67"/>
      <c r="ACP31" s="67"/>
      <c r="ACQ31" s="67"/>
      <c r="ACR31" s="67"/>
      <c r="ACS31" s="67"/>
      <c r="ACT31" s="67"/>
      <c r="ACU31" s="67"/>
      <c r="ACV31" s="67"/>
      <c r="ACW31" s="67"/>
      <c r="ACX31" s="67"/>
      <c r="ACY31" s="67"/>
      <c r="ACZ31" s="67"/>
      <c r="ADA31" s="67"/>
      <c r="ADB31" s="67"/>
      <c r="ADC31" s="67"/>
      <c r="ADD31" s="67"/>
      <c r="ADE31" s="67"/>
      <c r="ADF31" s="67"/>
      <c r="ADG31" s="67"/>
      <c r="ADH31" s="67"/>
      <c r="ADI31" s="67"/>
      <c r="ADJ31" s="67"/>
      <c r="ADK31" s="67"/>
      <c r="ADL31" s="67"/>
      <c r="ADM31" s="67"/>
      <c r="ADN31" s="67"/>
      <c r="ADO31" s="67"/>
      <c r="ADP31" s="67"/>
      <c r="ADQ31" s="67"/>
      <c r="ADR31" s="67"/>
      <c r="ADS31" s="67"/>
      <c r="ADT31" s="67"/>
      <c r="ADU31" s="67"/>
      <c r="ADV31" s="67"/>
      <c r="ADW31" s="67"/>
      <c r="ADX31" s="67"/>
      <c r="ADY31" s="67"/>
      <c r="ADZ31" s="67"/>
      <c r="AEA31" s="67"/>
      <c r="AEB31" s="67"/>
      <c r="AEC31" s="67"/>
      <c r="AED31" s="67"/>
      <c r="AEE31" s="67"/>
      <c r="AEF31" s="67"/>
      <c r="AEG31" s="67"/>
      <c r="AEH31" s="67"/>
      <c r="AEI31" s="67"/>
      <c r="AEJ31" s="67"/>
      <c r="AEK31" s="67"/>
      <c r="AEL31" s="67"/>
      <c r="AEM31" s="67"/>
      <c r="AEN31" s="67"/>
      <c r="AEO31" s="67"/>
      <c r="AEP31" s="67"/>
      <c r="AEQ31" s="67"/>
      <c r="AER31" s="67"/>
      <c r="AES31" s="67"/>
      <c r="AET31" s="67"/>
      <c r="AEU31" s="67"/>
      <c r="AEV31" s="67"/>
      <c r="AEW31" s="67"/>
      <c r="AEX31" s="67"/>
      <c r="AEY31" s="67"/>
      <c r="AEZ31" s="67"/>
      <c r="AFA31" s="67"/>
      <c r="AFB31" s="67"/>
      <c r="AFC31" s="67"/>
      <c r="AFD31" s="67"/>
      <c r="AFE31" s="67"/>
      <c r="AFF31" s="67"/>
      <c r="AFG31" s="67"/>
      <c r="AFH31" s="67"/>
      <c r="AFI31" s="67"/>
      <c r="AFJ31" s="67"/>
      <c r="AFK31" s="67"/>
      <c r="AFL31" s="67"/>
      <c r="AFM31" s="67"/>
      <c r="AFN31" s="67"/>
      <c r="AFO31" s="67"/>
      <c r="AFP31" s="67"/>
      <c r="AFQ31" s="67"/>
      <c r="AFR31" s="67"/>
      <c r="AFS31" s="67"/>
      <c r="AFT31" s="67"/>
      <c r="AFU31" s="67"/>
      <c r="AFV31" s="67"/>
      <c r="AFW31" s="67"/>
      <c r="AFX31" s="67"/>
      <c r="AFY31" s="67"/>
      <c r="AFZ31" s="67"/>
      <c r="AGA31" s="67"/>
      <c r="AGB31" s="67"/>
      <c r="AGC31" s="67"/>
      <c r="AGD31" s="67"/>
      <c r="AGE31" s="67"/>
      <c r="AGF31" s="67"/>
      <c r="AGG31" s="67"/>
      <c r="AGH31" s="67"/>
      <c r="AGI31" s="67"/>
      <c r="AGJ31" s="67"/>
      <c r="AGK31" s="67"/>
      <c r="AGL31" s="67"/>
      <c r="AGM31" s="67"/>
      <c r="AGN31" s="67"/>
      <c r="AGO31" s="67"/>
      <c r="AGP31" s="67"/>
      <c r="AGQ31" s="67"/>
      <c r="AGR31" s="67"/>
      <c r="AGS31" s="67"/>
      <c r="AGT31" s="67"/>
      <c r="AGU31" s="67"/>
      <c r="AGV31" s="67"/>
      <c r="AGW31" s="67"/>
      <c r="AGX31" s="67"/>
      <c r="AGY31" s="67"/>
      <c r="AGZ31" s="67"/>
      <c r="AHA31" s="67"/>
      <c r="AHB31" s="67"/>
      <c r="AHC31" s="67"/>
      <c r="AHD31" s="67"/>
      <c r="AHE31" s="67"/>
      <c r="AHF31" s="67"/>
      <c r="AHG31" s="67"/>
      <c r="AHH31" s="67"/>
      <c r="AHI31" s="67"/>
      <c r="AHJ31" s="67"/>
      <c r="AHK31" s="67"/>
      <c r="AHL31" s="67"/>
      <c r="AHM31" s="67"/>
      <c r="AHN31" s="67"/>
      <c r="AHO31" s="67"/>
      <c r="AHP31" s="67"/>
      <c r="AHQ31" s="67"/>
      <c r="AHR31" s="67"/>
      <c r="AHS31" s="67"/>
      <c r="AHT31" s="67"/>
      <c r="AHU31" s="67"/>
      <c r="AHV31" s="67"/>
      <c r="AHW31" s="67"/>
      <c r="AHX31" s="67"/>
      <c r="AHY31" s="67"/>
      <c r="AHZ31" s="67"/>
      <c r="AIA31" s="67"/>
      <c r="AIB31" s="67"/>
      <c r="AIC31" s="67"/>
      <c r="AID31" s="67"/>
      <c r="AIE31" s="67"/>
      <c r="AIF31" s="67"/>
      <c r="AIG31" s="67"/>
      <c r="AIH31" s="67"/>
      <c r="AII31" s="67"/>
      <c r="AIJ31" s="67"/>
      <c r="AIK31" s="67"/>
      <c r="AIL31" s="67"/>
      <c r="AIM31" s="67"/>
      <c r="AIN31" s="67"/>
      <c r="AIO31" s="67"/>
      <c r="AIP31" s="67"/>
      <c r="AIQ31" s="67"/>
      <c r="AIR31" s="67"/>
      <c r="AIS31" s="67"/>
      <c r="AIT31" s="67"/>
      <c r="AIU31" s="67"/>
      <c r="AIV31" s="67"/>
      <c r="AIW31" s="67"/>
      <c r="AIX31" s="67"/>
      <c r="AIY31" s="67"/>
      <c r="AIZ31" s="67"/>
      <c r="AJA31" s="67"/>
      <c r="AJB31" s="67"/>
      <c r="AJC31" s="67"/>
      <c r="AJD31" s="67"/>
      <c r="AJE31" s="67"/>
      <c r="AJF31" s="67"/>
      <c r="AJG31" s="67"/>
      <c r="AJH31" s="67"/>
      <c r="AJI31" s="67"/>
      <c r="AJJ31" s="67"/>
      <c r="AJK31" s="67"/>
      <c r="AJL31" s="67"/>
      <c r="AJM31" s="67"/>
      <c r="AJN31" s="67"/>
      <c r="AJO31" s="67"/>
      <c r="AJP31" s="67"/>
      <c r="AJQ31" s="67"/>
      <c r="AJR31" s="67"/>
      <c r="AJS31" s="67"/>
      <c r="AJT31" s="67"/>
      <c r="AJU31" s="67"/>
      <c r="AJV31" s="67"/>
      <c r="AJW31" s="67"/>
      <c r="AJX31" s="67"/>
      <c r="AJY31" s="67"/>
      <c r="AJZ31" s="67"/>
      <c r="AKA31" s="67"/>
      <c r="AKB31" s="67"/>
      <c r="AKC31" s="67"/>
      <c r="AKD31" s="67"/>
      <c r="AKE31" s="67"/>
      <c r="AKF31" s="67"/>
      <c r="AKG31" s="67"/>
      <c r="AKH31" s="67"/>
      <c r="AKI31" s="67"/>
      <c r="AKJ31" s="67"/>
      <c r="AKK31" s="67"/>
      <c r="AKL31" s="67"/>
      <c r="AKM31" s="67"/>
      <c r="AKN31" s="67"/>
      <c r="AKO31" s="67"/>
      <c r="AKP31" s="67"/>
      <c r="AKQ31" s="67"/>
      <c r="AKR31" s="67"/>
      <c r="AKS31" s="67"/>
      <c r="AKT31" s="67"/>
      <c r="AKU31" s="67"/>
      <c r="AKV31" s="67"/>
      <c r="AKW31" s="67"/>
      <c r="AKX31" s="67"/>
      <c r="AKY31" s="67"/>
      <c r="AKZ31" s="67"/>
      <c r="ALA31" s="67"/>
      <c r="ALB31" s="67"/>
      <c r="ALC31" s="67"/>
      <c r="ALD31" s="67"/>
      <c r="ALE31" s="67"/>
      <c r="ALF31" s="67"/>
      <c r="ALG31" s="67"/>
      <c r="ALH31" s="67"/>
      <c r="ALI31" s="67"/>
      <c r="ALJ31" s="67"/>
      <c r="ALK31" s="67"/>
      <c r="ALL31" s="67"/>
      <c r="ALM31" s="67"/>
      <c r="ALN31" s="67"/>
      <c r="ALO31" s="67"/>
      <c r="ALP31" s="67"/>
      <c r="ALQ31" s="67"/>
      <c r="ALR31" s="67"/>
      <c r="ALS31" s="67"/>
      <c r="ALT31" s="67"/>
      <c r="ALU31" s="67"/>
      <c r="ALV31" s="67"/>
      <c r="ALW31" s="67"/>
      <c r="ALX31" s="67"/>
      <c r="ALY31" s="67"/>
      <c r="ALZ31" s="67"/>
      <c r="AMA31" s="67"/>
      <c r="AMB31" s="67"/>
      <c r="AMC31" s="67"/>
      <c r="AMD31" s="67"/>
      <c r="AME31" s="67"/>
      <c r="AMF31" s="67"/>
      <c r="AMG31" s="67"/>
      <c r="AMH31" s="67"/>
      <c r="AMI31" s="67"/>
      <c r="AMJ31" s="67"/>
      <c r="AMK31" s="67"/>
      <c r="AML31" s="67"/>
      <c r="AMM31" s="67"/>
      <c r="AMN31" s="67"/>
      <c r="AMO31" s="67"/>
      <c r="AMP31" s="67"/>
      <c r="AMQ31" s="67"/>
      <c r="AMR31" s="67"/>
      <c r="AMS31" s="67"/>
      <c r="AMT31" s="67"/>
      <c r="AMU31" s="67"/>
      <c r="AMV31" s="67"/>
      <c r="AMW31" s="67"/>
      <c r="AMX31" s="67"/>
      <c r="AMY31" s="67"/>
      <c r="AMZ31" s="67"/>
      <c r="ANA31" s="67"/>
      <c r="ANB31" s="67"/>
      <c r="ANC31" s="67"/>
      <c r="AND31" s="67"/>
      <c r="ANE31" s="67"/>
      <c r="ANF31" s="67"/>
      <c r="ANG31" s="67"/>
      <c r="ANH31" s="67"/>
      <c r="ANI31" s="67"/>
      <c r="ANJ31" s="67"/>
      <c r="ANK31" s="67"/>
      <c r="ANL31" s="67"/>
      <c r="ANM31" s="67"/>
      <c r="ANN31" s="67"/>
      <c r="ANO31" s="67"/>
      <c r="ANP31" s="67"/>
      <c r="ANQ31" s="67"/>
      <c r="ANR31" s="67"/>
      <c r="ANS31" s="67"/>
      <c r="ANT31" s="67"/>
      <c r="ANU31" s="67"/>
      <c r="ANV31" s="67"/>
      <c r="ANW31" s="67"/>
      <c r="ANX31" s="67"/>
      <c r="ANY31" s="67"/>
      <c r="ANZ31" s="67"/>
      <c r="AOA31" s="67"/>
      <c r="AOB31" s="67"/>
      <c r="AOC31" s="67"/>
      <c r="AOD31" s="67"/>
      <c r="AOE31" s="67"/>
      <c r="AOF31" s="67"/>
      <c r="AOG31" s="67"/>
      <c r="AOH31" s="67"/>
      <c r="AOI31" s="67"/>
      <c r="AOJ31" s="67"/>
      <c r="AOK31" s="67"/>
      <c r="AOL31" s="67"/>
      <c r="AOM31" s="67"/>
      <c r="AON31" s="67"/>
      <c r="AOO31" s="67"/>
      <c r="AOP31" s="67"/>
      <c r="AOQ31" s="67"/>
      <c r="AOR31" s="67"/>
      <c r="AOS31" s="67"/>
      <c r="AOT31" s="67"/>
      <c r="AOU31" s="67"/>
      <c r="AOV31" s="67"/>
      <c r="AOW31" s="67"/>
      <c r="AOX31" s="67"/>
      <c r="AOY31" s="67"/>
      <c r="AOZ31" s="67"/>
      <c r="APA31" s="67"/>
      <c r="APB31" s="67"/>
      <c r="APC31" s="67"/>
      <c r="APD31" s="67"/>
      <c r="APE31" s="67"/>
      <c r="APF31" s="67"/>
      <c r="APG31" s="67"/>
      <c r="APH31" s="67"/>
      <c r="API31" s="67"/>
      <c r="APJ31" s="67"/>
      <c r="APK31" s="67"/>
      <c r="APL31" s="67"/>
      <c r="APM31" s="67"/>
      <c r="APN31" s="67"/>
      <c r="APO31" s="67"/>
      <c r="APP31" s="67"/>
      <c r="APQ31" s="67"/>
      <c r="APR31" s="67"/>
      <c r="APS31" s="67"/>
      <c r="APT31" s="67"/>
      <c r="APU31" s="67"/>
      <c r="APV31" s="67"/>
      <c r="APW31" s="67"/>
      <c r="APX31" s="67"/>
      <c r="APY31" s="67"/>
      <c r="APZ31" s="67"/>
      <c r="AQA31" s="67"/>
      <c r="AQB31" s="67"/>
      <c r="AQC31" s="67"/>
      <c r="AQD31" s="67"/>
      <c r="AQE31" s="67"/>
      <c r="AQF31" s="67"/>
      <c r="AQG31" s="67"/>
      <c r="AQH31" s="67"/>
      <c r="AQI31" s="67"/>
      <c r="AQJ31" s="67"/>
      <c r="AQK31" s="67"/>
      <c r="AQL31" s="67"/>
      <c r="AQM31" s="67"/>
      <c r="AQN31" s="67"/>
      <c r="AQO31" s="67"/>
      <c r="AQP31" s="67"/>
      <c r="AQQ31" s="67"/>
      <c r="AQR31" s="67"/>
      <c r="AQS31" s="67"/>
      <c r="AQT31" s="67"/>
      <c r="AQU31" s="67"/>
      <c r="AQV31" s="67"/>
      <c r="AQW31" s="67"/>
      <c r="AQX31" s="67"/>
      <c r="AQY31" s="67"/>
      <c r="AQZ31" s="67"/>
      <c r="ARA31" s="67"/>
      <c r="ARB31" s="67"/>
      <c r="ARC31" s="67"/>
      <c r="ARD31" s="67"/>
      <c r="ARE31" s="67"/>
      <c r="ARF31" s="67"/>
      <c r="ARG31" s="67"/>
      <c r="ARH31" s="67"/>
      <c r="ARI31" s="67"/>
      <c r="ARJ31" s="67"/>
      <c r="ARK31" s="67"/>
      <c r="ARL31" s="67"/>
      <c r="ARM31" s="67"/>
      <c r="ARN31" s="67"/>
      <c r="ARO31" s="67"/>
      <c r="ARP31" s="67"/>
      <c r="ARQ31" s="67"/>
      <c r="ARR31" s="67"/>
      <c r="ARS31" s="67"/>
      <c r="ART31" s="67"/>
      <c r="ARU31" s="67"/>
      <c r="ARV31" s="67"/>
      <c r="ARW31" s="67"/>
      <c r="ARX31" s="67"/>
      <c r="ARY31" s="67"/>
      <c r="ARZ31" s="67"/>
      <c r="ASA31" s="67"/>
      <c r="ASB31" s="67"/>
      <c r="ASC31" s="67"/>
      <c r="ASD31" s="67"/>
      <c r="ASE31" s="67"/>
      <c r="ASF31" s="67"/>
      <c r="ASG31" s="67"/>
      <c r="ASH31" s="67"/>
      <c r="ASI31" s="67"/>
      <c r="ASJ31" s="67"/>
      <c r="ASK31" s="67"/>
      <c r="ASL31" s="67"/>
      <c r="ASM31" s="67"/>
      <c r="ASN31" s="67"/>
      <c r="ASO31" s="67"/>
      <c r="ASP31" s="67"/>
      <c r="ASQ31" s="67"/>
      <c r="ASR31" s="67"/>
      <c r="ASS31" s="67"/>
      <c r="AST31" s="67"/>
      <c r="ASU31" s="67"/>
      <c r="ASV31" s="67"/>
      <c r="ASW31" s="67"/>
      <c r="ASX31" s="67"/>
      <c r="ASY31" s="67"/>
      <c r="ASZ31" s="67"/>
      <c r="ATA31" s="67"/>
      <c r="ATB31" s="67"/>
      <c r="ATC31" s="67"/>
      <c r="ATD31" s="67"/>
      <c r="ATE31" s="67"/>
      <c r="ATF31" s="67"/>
      <c r="ATG31" s="67"/>
      <c r="ATH31" s="67"/>
      <c r="ATI31" s="67"/>
      <c r="ATJ31" s="67"/>
      <c r="ATK31" s="67"/>
      <c r="ATL31" s="67"/>
      <c r="ATM31" s="67"/>
      <c r="ATN31" s="67"/>
      <c r="ATO31" s="67"/>
      <c r="ATP31" s="67"/>
      <c r="ATQ31" s="67"/>
      <c r="ATR31" s="67"/>
      <c r="ATS31" s="67"/>
      <c r="ATT31" s="67"/>
      <c r="ATU31" s="67"/>
      <c r="ATV31" s="67"/>
      <c r="ATW31" s="67"/>
      <c r="ATX31" s="67"/>
      <c r="ATY31" s="67"/>
      <c r="ATZ31" s="67"/>
      <c r="AUA31" s="67"/>
      <c r="AUB31" s="67"/>
      <c r="AUC31" s="67"/>
      <c r="AUD31" s="67"/>
      <c r="AUE31" s="67"/>
      <c r="AUF31" s="67"/>
      <c r="AUG31" s="67"/>
      <c r="AUH31" s="67"/>
      <c r="AUI31" s="67"/>
      <c r="AUJ31" s="67"/>
      <c r="AUK31" s="67"/>
      <c r="AUL31" s="67"/>
      <c r="AUM31" s="67"/>
      <c r="AUN31" s="67"/>
      <c r="AUO31" s="67"/>
      <c r="AUP31" s="67"/>
      <c r="AUQ31" s="67"/>
      <c r="AUR31" s="67"/>
      <c r="AUS31" s="67"/>
      <c r="AUT31" s="67"/>
      <c r="AUU31" s="67"/>
      <c r="AUV31" s="67"/>
      <c r="AUW31" s="67"/>
      <c r="AUX31" s="67"/>
      <c r="AUY31" s="67"/>
      <c r="AUZ31" s="67"/>
      <c r="AVA31" s="67"/>
      <c r="AVB31" s="67"/>
      <c r="AVC31" s="67"/>
      <c r="AVD31" s="67"/>
      <c r="AVE31" s="67"/>
      <c r="AVF31" s="67"/>
      <c r="AVG31" s="67"/>
      <c r="AVH31" s="67"/>
      <c r="AVI31" s="67"/>
      <c r="AVJ31" s="67"/>
      <c r="AVK31" s="67"/>
      <c r="AVL31" s="67"/>
      <c r="AVM31" s="67"/>
      <c r="AVN31" s="67"/>
      <c r="AVO31" s="67"/>
      <c r="AVP31" s="67"/>
      <c r="AVQ31" s="67"/>
      <c r="AVR31" s="67"/>
      <c r="AVS31" s="67"/>
      <c r="AVT31" s="67"/>
      <c r="AVU31" s="67"/>
      <c r="AVV31" s="67"/>
      <c r="AVW31" s="67"/>
      <c r="AVX31" s="67"/>
      <c r="AVY31" s="67"/>
      <c r="AVZ31" s="67"/>
      <c r="AWA31" s="67"/>
      <c r="AWB31" s="67"/>
      <c r="AWC31" s="67"/>
      <c r="AWD31" s="67"/>
      <c r="AWE31" s="67"/>
      <c r="AWF31" s="67"/>
      <c r="AWG31" s="67"/>
      <c r="AWH31" s="67"/>
      <c r="AWI31" s="67"/>
      <c r="AWJ31" s="67"/>
      <c r="AWK31" s="67"/>
      <c r="AWL31" s="67"/>
      <c r="AWM31" s="67"/>
      <c r="AWN31" s="67"/>
      <c r="AWO31" s="67"/>
      <c r="AWP31" s="67"/>
      <c r="AWQ31" s="67"/>
      <c r="AWR31" s="67"/>
      <c r="AWS31" s="67"/>
      <c r="AWT31" s="67"/>
      <c r="AWU31" s="67"/>
      <c r="AWV31" s="67"/>
      <c r="AWW31" s="67"/>
      <c r="AWX31" s="67"/>
      <c r="AWY31" s="67"/>
      <c r="AWZ31" s="67"/>
      <c r="AXA31" s="67"/>
      <c r="AXB31" s="67"/>
      <c r="AXC31" s="67"/>
      <c r="AXD31" s="67"/>
      <c r="AXE31" s="67"/>
      <c r="AXF31" s="67"/>
      <c r="AXG31" s="67"/>
      <c r="AXH31" s="67"/>
      <c r="AXI31" s="67"/>
      <c r="AXJ31" s="67"/>
      <c r="AXK31" s="67"/>
      <c r="AXL31" s="67"/>
      <c r="AXM31" s="67"/>
      <c r="AXN31" s="67"/>
      <c r="AXO31" s="67"/>
      <c r="AXP31" s="67"/>
      <c r="AXQ31" s="67"/>
      <c r="AXR31" s="67"/>
      <c r="AXS31" s="67"/>
      <c r="AXT31" s="67"/>
      <c r="AXU31" s="67"/>
      <c r="AXV31" s="67"/>
      <c r="AXW31" s="67"/>
      <c r="AXX31" s="67"/>
      <c r="AXY31" s="67"/>
      <c r="AXZ31" s="67"/>
      <c r="AYA31" s="67"/>
      <c r="AYB31" s="67"/>
      <c r="AYC31" s="67"/>
      <c r="AYD31" s="67"/>
      <c r="AYE31" s="67"/>
      <c r="AYF31" s="67"/>
      <c r="AYG31" s="67"/>
      <c r="AYH31" s="67"/>
      <c r="AYI31" s="67"/>
      <c r="AYJ31" s="67"/>
      <c r="AYK31" s="67"/>
      <c r="AYL31" s="67"/>
      <c r="AYM31" s="67"/>
      <c r="AYN31" s="67"/>
      <c r="AYO31" s="67"/>
      <c r="AYP31" s="67"/>
      <c r="AYQ31" s="67"/>
      <c r="AYR31" s="67"/>
      <c r="AYS31" s="67"/>
      <c r="AYT31" s="67"/>
      <c r="AYU31" s="67"/>
      <c r="AYV31" s="67"/>
      <c r="AYW31" s="67"/>
      <c r="AYX31" s="67"/>
      <c r="AYY31" s="67"/>
      <c r="AYZ31" s="67"/>
      <c r="AZA31" s="67"/>
      <c r="AZB31" s="67"/>
      <c r="AZC31" s="67"/>
      <c r="AZD31" s="67"/>
      <c r="AZE31" s="67"/>
      <c r="AZF31" s="67"/>
      <c r="AZG31" s="67"/>
      <c r="AZH31" s="67"/>
      <c r="AZI31" s="67"/>
      <c r="AZJ31" s="67"/>
      <c r="AZK31" s="67"/>
      <c r="AZL31" s="67"/>
      <c r="AZM31" s="67"/>
      <c r="AZN31" s="67"/>
      <c r="AZO31" s="67"/>
      <c r="AZP31" s="67"/>
      <c r="AZQ31" s="67"/>
      <c r="AZR31" s="67"/>
      <c r="AZS31" s="67"/>
      <c r="AZT31" s="67"/>
      <c r="AZU31" s="67"/>
      <c r="AZV31" s="67"/>
      <c r="AZW31" s="67"/>
      <c r="AZX31" s="67"/>
      <c r="AZY31" s="67"/>
      <c r="AZZ31" s="67"/>
      <c r="BAA31" s="67"/>
      <c r="BAB31" s="67"/>
      <c r="BAC31" s="67"/>
      <c r="BAD31" s="67"/>
      <c r="BAE31" s="67"/>
      <c r="BAF31" s="67"/>
      <c r="BAG31" s="67"/>
      <c r="BAH31" s="67"/>
      <c r="BAI31" s="67"/>
      <c r="BAJ31" s="67"/>
      <c r="BAK31" s="67"/>
      <c r="BAL31" s="67"/>
      <c r="BAM31" s="67"/>
      <c r="BAN31" s="67"/>
      <c r="BAO31" s="67"/>
      <c r="BAP31" s="67"/>
      <c r="BAQ31" s="67"/>
      <c r="BAR31" s="67"/>
      <c r="BAS31" s="67"/>
      <c r="BAT31" s="67"/>
      <c r="BAU31" s="67"/>
      <c r="BAV31" s="67"/>
      <c r="BAW31" s="67"/>
      <c r="BAX31" s="67"/>
      <c r="BAY31" s="67"/>
      <c r="BAZ31" s="67"/>
      <c r="BBA31" s="67"/>
      <c r="BBB31" s="67"/>
      <c r="BBC31" s="67"/>
      <c r="BBD31" s="67"/>
      <c r="BBE31" s="67"/>
      <c r="BBF31" s="67"/>
      <c r="BBG31" s="67"/>
      <c r="BBH31" s="67"/>
      <c r="BBI31" s="67"/>
      <c r="BBJ31" s="67"/>
      <c r="BBK31" s="67"/>
      <c r="BBL31" s="67"/>
      <c r="BBM31" s="67"/>
      <c r="BBN31" s="67"/>
      <c r="BBO31" s="67"/>
      <c r="BBP31" s="67"/>
      <c r="BBQ31" s="67"/>
      <c r="BBR31" s="67"/>
      <c r="BBS31" s="67"/>
      <c r="BBT31" s="67"/>
      <c r="BBU31" s="67"/>
      <c r="BBV31" s="67"/>
      <c r="BBW31" s="67"/>
      <c r="BBX31" s="67"/>
      <c r="BBY31" s="67"/>
      <c r="BBZ31" s="67"/>
      <c r="BCA31" s="67"/>
      <c r="BCB31" s="67"/>
      <c r="BCC31" s="67"/>
      <c r="BCD31" s="67"/>
      <c r="BCE31" s="67"/>
      <c r="BCF31" s="67"/>
      <c r="BCG31" s="67"/>
      <c r="BCH31" s="67"/>
      <c r="BCI31" s="67"/>
      <c r="BCJ31" s="67"/>
      <c r="BCK31" s="67"/>
      <c r="BCL31" s="67"/>
      <c r="BCM31" s="67"/>
      <c r="BCN31" s="67"/>
      <c r="BCO31" s="67"/>
      <c r="BCP31" s="67"/>
      <c r="BCQ31" s="67"/>
      <c r="BCR31" s="67"/>
      <c r="BCS31" s="67"/>
      <c r="BCT31" s="67"/>
      <c r="BCU31" s="67"/>
      <c r="BCV31" s="67"/>
      <c r="BCW31" s="67"/>
      <c r="BCX31" s="67"/>
      <c r="BCY31" s="67"/>
      <c r="BCZ31" s="67"/>
      <c r="BDA31" s="67"/>
      <c r="BDB31" s="67"/>
      <c r="BDC31" s="67"/>
      <c r="BDD31" s="67"/>
      <c r="BDE31" s="67"/>
      <c r="BDF31" s="67"/>
      <c r="BDG31" s="67"/>
      <c r="BDH31" s="67"/>
      <c r="BDI31" s="67"/>
      <c r="BDJ31" s="67"/>
      <c r="BDK31" s="67"/>
      <c r="BDL31" s="67"/>
      <c r="BDM31" s="67"/>
      <c r="BDN31" s="67"/>
      <c r="BDO31" s="67"/>
      <c r="BDP31" s="67"/>
      <c r="BDQ31" s="67"/>
      <c r="BDR31" s="67"/>
      <c r="BDS31" s="67"/>
      <c r="BDT31" s="67"/>
      <c r="BDU31" s="67"/>
      <c r="BDV31" s="67"/>
      <c r="BDW31" s="67"/>
      <c r="BDX31" s="67"/>
      <c r="BDY31" s="67"/>
      <c r="BDZ31" s="67"/>
      <c r="BEA31" s="67"/>
      <c r="BEB31" s="67"/>
      <c r="BEC31" s="67"/>
      <c r="BED31" s="67"/>
      <c r="BEE31" s="67"/>
      <c r="BEF31" s="67"/>
      <c r="BEG31" s="67"/>
      <c r="BEH31" s="67"/>
      <c r="BEI31" s="67"/>
      <c r="BEJ31" s="67"/>
      <c r="BEK31" s="67"/>
      <c r="BEL31" s="67"/>
      <c r="BEM31" s="67"/>
      <c r="BEN31" s="67"/>
      <c r="BEO31" s="67"/>
      <c r="BEP31" s="67"/>
      <c r="BEQ31" s="67"/>
      <c r="BER31" s="67"/>
      <c r="BES31" s="67"/>
      <c r="BET31" s="67"/>
      <c r="BEU31" s="67"/>
      <c r="BEV31" s="67"/>
      <c r="BEW31" s="67"/>
      <c r="BEX31" s="67"/>
      <c r="BEY31" s="67"/>
      <c r="BEZ31" s="67"/>
      <c r="BFA31" s="67"/>
      <c r="BFB31" s="67"/>
      <c r="BFC31" s="67"/>
      <c r="BFD31" s="67"/>
      <c r="BFE31" s="67"/>
      <c r="BFF31" s="67"/>
      <c r="BFG31" s="67"/>
      <c r="BFH31" s="67"/>
      <c r="BFI31" s="67"/>
      <c r="BFJ31" s="67"/>
      <c r="BFK31" s="67"/>
      <c r="BFL31" s="67"/>
      <c r="BFM31" s="67"/>
      <c r="BFN31" s="67"/>
      <c r="BFO31" s="67"/>
      <c r="BFP31" s="67"/>
      <c r="BFQ31" s="67"/>
      <c r="BFR31" s="67"/>
      <c r="BFS31" s="67"/>
      <c r="BFT31" s="67"/>
      <c r="BFU31" s="67"/>
      <c r="BFV31" s="67"/>
      <c r="BFW31" s="67"/>
      <c r="BFX31" s="67"/>
      <c r="BFY31" s="67"/>
      <c r="BFZ31" s="67"/>
      <c r="BGA31" s="67"/>
      <c r="BGB31" s="67"/>
      <c r="BGC31" s="67"/>
      <c r="BGD31" s="67"/>
      <c r="BGE31" s="67"/>
      <c r="BGF31" s="67"/>
      <c r="BGG31" s="67"/>
      <c r="BGH31" s="67"/>
      <c r="BGI31" s="67"/>
      <c r="BGJ31" s="67"/>
      <c r="BGK31" s="67"/>
      <c r="BGL31" s="67"/>
      <c r="BGM31" s="67"/>
      <c r="BGN31" s="67"/>
      <c r="BGO31" s="67"/>
      <c r="BGP31" s="67"/>
      <c r="BGQ31" s="67"/>
      <c r="BGR31" s="67"/>
      <c r="BGS31" s="67"/>
      <c r="BGT31" s="67"/>
      <c r="BGU31" s="67"/>
      <c r="BGV31" s="67"/>
      <c r="BGW31" s="67"/>
      <c r="BGX31" s="67"/>
      <c r="BGY31" s="67"/>
      <c r="BGZ31" s="67"/>
      <c r="BHA31" s="67"/>
      <c r="BHB31" s="67"/>
      <c r="BHC31" s="67"/>
      <c r="BHD31" s="67"/>
      <c r="BHE31" s="67"/>
      <c r="BHF31" s="67"/>
      <c r="BHG31" s="67"/>
      <c r="BHH31" s="67"/>
      <c r="BHI31" s="67"/>
      <c r="BHJ31" s="67"/>
      <c r="BHK31" s="67"/>
      <c r="BHL31" s="67"/>
      <c r="BHM31" s="67"/>
      <c r="BHN31" s="67"/>
      <c r="BHO31" s="67"/>
      <c r="BHP31" s="67"/>
      <c r="BHQ31" s="67"/>
      <c r="BHR31" s="67"/>
      <c r="BHS31" s="67"/>
      <c r="BHT31" s="67"/>
      <c r="BHU31" s="67"/>
      <c r="BHV31" s="67"/>
      <c r="BHW31" s="67"/>
      <c r="BHX31" s="67"/>
      <c r="BHY31" s="67"/>
      <c r="BHZ31" s="67"/>
      <c r="BIA31" s="67"/>
      <c r="BIB31" s="67"/>
      <c r="BIC31" s="67"/>
      <c r="BID31" s="67"/>
      <c r="BIE31" s="67"/>
      <c r="BIF31" s="67"/>
      <c r="BIG31" s="67"/>
      <c r="BIH31" s="67"/>
      <c r="BII31" s="67"/>
      <c r="BIJ31" s="67"/>
      <c r="BIK31" s="67"/>
      <c r="BIL31" s="67"/>
      <c r="BIM31" s="67"/>
      <c r="BIN31" s="67"/>
      <c r="BIO31" s="67"/>
      <c r="BIP31" s="67"/>
      <c r="BIQ31" s="67"/>
      <c r="BIR31" s="67"/>
      <c r="BIS31" s="67"/>
      <c r="BIT31" s="67"/>
      <c r="BIU31" s="67"/>
      <c r="BIV31" s="67"/>
      <c r="BIW31" s="67"/>
      <c r="BIX31" s="67"/>
      <c r="BIY31" s="67"/>
      <c r="BIZ31" s="67"/>
      <c r="BJA31" s="67"/>
      <c r="BJB31" s="67"/>
      <c r="BJC31" s="67"/>
      <c r="BJD31" s="67"/>
      <c r="BJE31" s="67"/>
      <c r="BJF31" s="67"/>
      <c r="BJG31" s="67"/>
      <c r="BJH31" s="67"/>
      <c r="BJI31" s="67"/>
      <c r="BJJ31" s="67"/>
      <c r="BJK31" s="67"/>
      <c r="BJL31" s="67"/>
      <c r="BJM31" s="67"/>
      <c r="BJN31" s="67"/>
      <c r="BJO31" s="67"/>
      <c r="BJP31" s="67"/>
      <c r="BJQ31" s="67"/>
      <c r="BJR31" s="67"/>
      <c r="BJS31" s="67"/>
      <c r="BJT31" s="67"/>
      <c r="BJU31" s="67"/>
      <c r="BJV31" s="67"/>
      <c r="BJW31" s="67"/>
      <c r="BJX31" s="67"/>
      <c r="BJY31" s="67"/>
      <c r="BJZ31" s="67"/>
      <c r="BKA31" s="67"/>
      <c r="BKB31" s="67"/>
      <c r="BKC31" s="67"/>
      <c r="BKD31" s="67"/>
      <c r="BKE31" s="67"/>
      <c r="BKF31" s="67"/>
      <c r="BKG31" s="67"/>
      <c r="BKH31" s="67"/>
      <c r="BKI31" s="67"/>
      <c r="BKJ31" s="67"/>
      <c r="BKK31" s="67"/>
      <c r="BKL31" s="67"/>
      <c r="BKM31" s="67"/>
      <c r="BKN31" s="67"/>
      <c r="BKO31" s="67"/>
      <c r="BKP31" s="67"/>
      <c r="BKQ31" s="67"/>
      <c r="BKR31" s="67"/>
      <c r="BKS31" s="67"/>
      <c r="BKT31" s="67"/>
      <c r="BKU31" s="67"/>
      <c r="BKV31" s="67"/>
      <c r="BKW31" s="67"/>
      <c r="BKX31" s="67"/>
      <c r="BKY31" s="67"/>
      <c r="BKZ31" s="67"/>
      <c r="BLA31" s="67"/>
      <c r="BLB31" s="67"/>
      <c r="BLC31" s="67"/>
      <c r="BLD31" s="67"/>
      <c r="BLE31" s="67"/>
      <c r="BLF31" s="67"/>
      <c r="BLG31" s="67"/>
      <c r="BLH31" s="67"/>
      <c r="BLI31" s="67"/>
      <c r="BLJ31" s="67"/>
      <c r="BLK31" s="67"/>
      <c r="BLL31" s="67"/>
      <c r="BLM31" s="67"/>
      <c r="BLN31" s="67"/>
      <c r="BLO31" s="67"/>
      <c r="BLP31" s="67"/>
      <c r="BLQ31" s="67"/>
      <c r="BLR31" s="67"/>
      <c r="BLS31" s="67"/>
      <c r="BLT31" s="67"/>
      <c r="BLU31" s="67"/>
      <c r="BLV31" s="67"/>
      <c r="BLW31" s="67"/>
      <c r="BLX31" s="67"/>
      <c r="BLY31" s="67"/>
      <c r="BLZ31" s="67"/>
      <c r="BMA31" s="67"/>
      <c r="BMB31" s="67"/>
      <c r="BMC31" s="67"/>
      <c r="BMD31" s="67"/>
      <c r="BME31" s="67"/>
      <c r="BMF31" s="67"/>
      <c r="BMG31" s="67"/>
      <c r="BMH31" s="67"/>
      <c r="BMI31" s="67"/>
      <c r="BMJ31" s="67"/>
      <c r="BMK31" s="67"/>
      <c r="BML31" s="67"/>
      <c r="BMM31" s="67"/>
      <c r="BMN31" s="67"/>
      <c r="BMO31" s="67"/>
      <c r="BMP31" s="67"/>
      <c r="BMQ31" s="67"/>
      <c r="BMR31" s="67"/>
      <c r="BMS31" s="67"/>
      <c r="BMT31" s="67"/>
      <c r="BMU31" s="67"/>
      <c r="BMV31" s="67"/>
      <c r="BMW31" s="67"/>
      <c r="BMX31" s="67"/>
      <c r="BMY31" s="67"/>
      <c r="BMZ31" s="67"/>
      <c r="BNA31" s="67"/>
      <c r="BNB31" s="67"/>
      <c r="BNC31" s="67"/>
      <c r="BND31" s="67"/>
      <c r="BNE31" s="67"/>
      <c r="BNF31" s="67"/>
      <c r="BNG31" s="67"/>
      <c r="BNH31" s="67"/>
      <c r="BNI31" s="67"/>
      <c r="BNJ31" s="67"/>
      <c r="BNK31" s="67"/>
      <c r="BNL31" s="67"/>
      <c r="BNM31" s="67"/>
      <c r="BNN31" s="67"/>
      <c r="BNO31" s="67"/>
      <c r="BNP31" s="67"/>
      <c r="BNQ31" s="67"/>
      <c r="BNR31" s="67"/>
      <c r="BNS31" s="67"/>
      <c r="BNT31" s="67"/>
      <c r="BNU31" s="67"/>
      <c r="BNV31" s="67"/>
      <c r="BNW31" s="67"/>
      <c r="BNX31" s="67"/>
      <c r="BNY31" s="67"/>
      <c r="BNZ31" s="67"/>
      <c r="BOA31" s="67"/>
      <c r="BOB31" s="67"/>
      <c r="BOC31" s="67"/>
      <c r="BOD31" s="67"/>
      <c r="BOE31" s="67"/>
      <c r="BOF31" s="67"/>
      <c r="BOG31" s="67"/>
      <c r="BOH31" s="67"/>
      <c r="BOI31" s="67"/>
      <c r="BOJ31" s="67"/>
      <c r="BOK31" s="67"/>
      <c r="BOL31" s="67"/>
      <c r="BOM31" s="67"/>
      <c r="BON31" s="67"/>
      <c r="BOO31" s="67"/>
      <c r="BOP31" s="67"/>
      <c r="BOQ31" s="67"/>
      <c r="BOR31" s="67"/>
      <c r="BOS31" s="67"/>
      <c r="BOT31" s="67"/>
      <c r="BOU31" s="67"/>
      <c r="BOV31" s="67"/>
      <c r="BOW31" s="67"/>
      <c r="BOX31" s="67"/>
      <c r="BOY31" s="67"/>
      <c r="BOZ31" s="67"/>
      <c r="BPA31" s="67"/>
      <c r="BPB31" s="67"/>
      <c r="BPC31" s="67"/>
      <c r="BPD31" s="67"/>
      <c r="BPE31" s="67"/>
      <c r="BPF31" s="67"/>
      <c r="BPG31" s="67"/>
      <c r="BPH31" s="67"/>
      <c r="BPI31" s="67"/>
      <c r="BPJ31" s="67"/>
      <c r="BPK31" s="67"/>
      <c r="BPL31" s="67"/>
      <c r="BPM31" s="67"/>
      <c r="BPN31" s="67"/>
      <c r="BPO31" s="67"/>
      <c r="BPP31" s="67"/>
      <c r="BPQ31" s="67"/>
      <c r="BPR31" s="67"/>
      <c r="BPS31" s="67"/>
      <c r="BPT31" s="67"/>
      <c r="BPU31" s="67"/>
      <c r="BPV31" s="67"/>
      <c r="BPW31" s="67"/>
      <c r="BPX31" s="67"/>
      <c r="BPY31" s="67"/>
      <c r="BPZ31" s="67"/>
      <c r="BQA31" s="67"/>
      <c r="BQB31" s="67"/>
      <c r="BQC31" s="67"/>
      <c r="BQD31" s="67"/>
      <c r="BQE31" s="67"/>
      <c r="BQF31" s="67"/>
      <c r="BQG31" s="67"/>
      <c r="BQH31" s="67"/>
      <c r="BQI31" s="67"/>
      <c r="BQJ31" s="67"/>
      <c r="BQK31" s="67"/>
      <c r="BQL31" s="67"/>
      <c r="BQM31" s="67"/>
      <c r="BQN31" s="67"/>
      <c r="BQO31" s="67"/>
      <c r="BQP31" s="67"/>
      <c r="BQQ31" s="67"/>
      <c r="BQR31" s="67"/>
      <c r="BQS31" s="67"/>
      <c r="BQT31" s="67"/>
      <c r="BQU31" s="67"/>
      <c r="BQV31" s="67"/>
      <c r="BQW31" s="67"/>
      <c r="BQX31" s="67"/>
      <c r="BQY31" s="67"/>
      <c r="BQZ31" s="67"/>
      <c r="BRA31" s="67"/>
      <c r="BRB31" s="67"/>
      <c r="BRC31" s="67"/>
      <c r="BRD31" s="67"/>
      <c r="BRE31" s="67"/>
      <c r="BRF31" s="67"/>
      <c r="BRG31" s="67"/>
      <c r="BRH31" s="67"/>
      <c r="BRI31" s="67"/>
      <c r="BRJ31" s="67"/>
      <c r="BRK31" s="67"/>
      <c r="BRL31" s="67"/>
      <c r="BRM31" s="67"/>
      <c r="BRN31" s="67"/>
      <c r="BRO31" s="67"/>
      <c r="BRP31" s="67"/>
      <c r="BRQ31" s="67"/>
      <c r="BRR31" s="67"/>
      <c r="BRS31" s="67"/>
      <c r="BRT31" s="67"/>
      <c r="BRU31" s="67"/>
      <c r="BRV31" s="67"/>
      <c r="BRW31" s="67"/>
      <c r="BRX31" s="67"/>
      <c r="BRY31" s="67"/>
      <c r="BRZ31" s="67"/>
      <c r="BSA31" s="67"/>
      <c r="BSB31" s="67"/>
      <c r="BSC31" s="67"/>
      <c r="BSD31" s="67"/>
      <c r="BSE31" s="67"/>
      <c r="BSF31" s="67"/>
      <c r="BSG31" s="67"/>
      <c r="BSH31" s="67"/>
      <c r="BSI31" s="67"/>
      <c r="BSJ31" s="67"/>
      <c r="BSK31" s="67"/>
      <c r="BSL31" s="67"/>
      <c r="BSM31" s="67"/>
      <c r="BSN31" s="67"/>
      <c r="BSO31" s="67"/>
      <c r="BSP31" s="67"/>
      <c r="BSQ31" s="67"/>
      <c r="BSR31" s="67"/>
      <c r="BSS31" s="67"/>
      <c r="BST31" s="67"/>
      <c r="BSU31" s="67"/>
      <c r="BSV31" s="67"/>
      <c r="BSW31" s="67"/>
      <c r="BSX31" s="67"/>
      <c r="BSY31" s="67"/>
      <c r="BSZ31" s="67"/>
      <c r="BTA31" s="67"/>
      <c r="BTB31" s="67"/>
      <c r="BTC31" s="67"/>
      <c r="BTD31" s="67"/>
      <c r="BTE31" s="67"/>
      <c r="BTF31" s="67"/>
      <c r="BTG31" s="67"/>
      <c r="BTH31" s="67"/>
      <c r="BTI31" s="67"/>
      <c r="BTJ31" s="67"/>
      <c r="BTK31" s="67"/>
      <c r="BTL31" s="67"/>
      <c r="BTM31" s="67"/>
      <c r="BTN31" s="67"/>
      <c r="BTO31" s="67"/>
      <c r="BTP31" s="67"/>
      <c r="BTQ31" s="67"/>
      <c r="BTR31" s="67"/>
      <c r="BTS31" s="67"/>
      <c r="BTT31" s="67"/>
      <c r="BTU31" s="67"/>
      <c r="BTV31" s="67"/>
      <c r="BTW31" s="67"/>
      <c r="BTX31" s="67"/>
      <c r="BTY31" s="67"/>
      <c r="BTZ31" s="67"/>
      <c r="BUA31" s="67"/>
      <c r="BUB31" s="67"/>
      <c r="BUC31" s="67"/>
      <c r="BUD31" s="67"/>
      <c r="BUE31" s="67"/>
      <c r="BUF31" s="67"/>
      <c r="BUG31" s="67"/>
      <c r="BUH31" s="67"/>
      <c r="BUI31" s="67"/>
      <c r="BUJ31" s="67"/>
      <c r="BUK31" s="67"/>
      <c r="BUL31" s="67"/>
      <c r="BUM31" s="67"/>
      <c r="BUN31" s="67"/>
      <c r="BUO31" s="67"/>
      <c r="BUP31" s="67"/>
      <c r="BUQ31" s="67"/>
      <c r="BUR31" s="67"/>
      <c r="BUS31" s="67"/>
      <c r="BUT31" s="67"/>
      <c r="BUU31" s="67"/>
      <c r="BUV31" s="67"/>
      <c r="BUW31" s="67"/>
      <c r="BUX31" s="67"/>
      <c r="BUY31" s="67"/>
      <c r="BUZ31" s="67"/>
      <c r="BVA31" s="67"/>
      <c r="BVB31" s="67"/>
      <c r="BVC31" s="67"/>
      <c r="BVD31" s="67"/>
      <c r="BVE31" s="67"/>
      <c r="BVF31" s="67"/>
      <c r="BVG31" s="67"/>
      <c r="BVH31" s="67"/>
      <c r="BVI31" s="67"/>
      <c r="BVJ31" s="67"/>
      <c r="BVK31" s="67"/>
      <c r="BVL31" s="67"/>
      <c r="BVM31" s="67"/>
      <c r="BVN31" s="67"/>
      <c r="BVO31" s="67"/>
      <c r="BVP31" s="67"/>
      <c r="BVQ31" s="67"/>
      <c r="BVR31" s="67"/>
      <c r="BVS31" s="67"/>
      <c r="BVT31" s="67"/>
      <c r="BVU31" s="67"/>
      <c r="BVV31" s="67"/>
      <c r="BVW31" s="67"/>
      <c r="BVX31" s="67"/>
      <c r="BVY31" s="67"/>
      <c r="BVZ31" s="67"/>
      <c r="BWA31" s="67"/>
      <c r="BWB31" s="67"/>
      <c r="BWC31" s="67"/>
      <c r="BWD31" s="67"/>
      <c r="BWE31" s="67"/>
      <c r="BWF31" s="67"/>
      <c r="BWG31" s="67"/>
      <c r="BWH31" s="67"/>
      <c r="BWI31" s="67"/>
      <c r="BWJ31" s="67"/>
      <c r="BWK31" s="67"/>
      <c r="BWL31" s="67"/>
      <c r="BWM31" s="67"/>
      <c r="BWN31" s="67"/>
      <c r="BWO31" s="67"/>
    </row>
    <row r="32" spans="1:1965" s="68" customFormat="1" ht="31.5" x14ac:dyDescent="0.25">
      <c r="A32" s="77">
        <v>61</v>
      </c>
      <c r="B32" s="86" t="s">
        <v>460</v>
      </c>
      <c r="C32" s="87" t="s">
        <v>461</v>
      </c>
      <c r="D32" s="79" t="s">
        <v>422</v>
      </c>
      <c r="E32" s="80">
        <v>0</v>
      </c>
      <c r="F32" s="80">
        <v>0</v>
      </c>
      <c r="G32" s="80">
        <v>0</v>
      </c>
      <c r="H32" s="80">
        <v>0</v>
      </c>
      <c r="I32" s="80">
        <v>0</v>
      </c>
      <c r="J32" s="80">
        <v>0</v>
      </c>
      <c r="K32" s="80">
        <v>0</v>
      </c>
      <c r="L32" s="80">
        <v>0</v>
      </c>
      <c r="M32" s="80">
        <v>0</v>
      </c>
      <c r="N32" s="81">
        <v>0</v>
      </c>
      <c r="O32" s="82">
        <f t="shared" si="2"/>
        <v>0</v>
      </c>
      <c r="P32" s="84"/>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c r="IU32" s="67"/>
      <c r="IV32" s="67"/>
      <c r="IW32" s="67"/>
      <c r="IX32" s="67"/>
      <c r="IY32" s="67"/>
      <c r="IZ32" s="67"/>
      <c r="JA32" s="67"/>
      <c r="JB32" s="67"/>
      <c r="JC32" s="67"/>
      <c r="JD32" s="67"/>
      <c r="JE32" s="67"/>
      <c r="JF32" s="67"/>
      <c r="JG32" s="67"/>
      <c r="JH32" s="67"/>
      <c r="JI32" s="67"/>
      <c r="JJ32" s="67"/>
      <c r="JK32" s="67"/>
      <c r="JL32" s="67"/>
      <c r="JM32" s="67"/>
      <c r="JN32" s="67"/>
      <c r="JO32" s="67"/>
      <c r="JP32" s="67"/>
      <c r="JQ32" s="67"/>
      <c r="JR32" s="67"/>
      <c r="JS32" s="67"/>
      <c r="JT32" s="67"/>
      <c r="JU32" s="67"/>
      <c r="JV32" s="67"/>
      <c r="JW32" s="67"/>
      <c r="JX32" s="67"/>
      <c r="JY32" s="67"/>
      <c r="JZ32" s="67"/>
      <c r="KA32" s="67"/>
      <c r="KB32" s="67"/>
      <c r="KC32" s="67"/>
      <c r="KD32" s="67"/>
      <c r="KE32" s="67"/>
      <c r="KF32" s="67"/>
      <c r="KG32" s="67"/>
      <c r="KH32" s="67"/>
      <c r="KI32" s="67"/>
      <c r="KJ32" s="67"/>
      <c r="KK32" s="67"/>
      <c r="KL32" s="67"/>
      <c r="KM32" s="67"/>
      <c r="KN32" s="67"/>
      <c r="KO32" s="67"/>
      <c r="KP32" s="67"/>
      <c r="KQ32" s="67"/>
      <c r="KR32" s="67"/>
      <c r="KS32" s="67"/>
      <c r="KT32" s="67"/>
      <c r="KU32" s="67"/>
      <c r="KV32" s="67"/>
      <c r="KW32" s="67"/>
      <c r="KX32" s="67"/>
      <c r="KY32" s="67"/>
      <c r="KZ32" s="67"/>
      <c r="LA32" s="67"/>
      <c r="LB32" s="67"/>
      <c r="LC32" s="67"/>
      <c r="LD32" s="67"/>
      <c r="LE32" s="67"/>
      <c r="LF32" s="67"/>
      <c r="LG32" s="67"/>
      <c r="LH32" s="67"/>
      <c r="LI32" s="67"/>
      <c r="LJ32" s="67"/>
      <c r="LK32" s="67"/>
      <c r="LL32" s="67"/>
      <c r="LM32" s="67"/>
      <c r="LN32" s="67"/>
      <c r="LO32" s="67"/>
      <c r="LP32" s="67"/>
      <c r="LQ32" s="67"/>
      <c r="LR32" s="67"/>
      <c r="LS32" s="67"/>
      <c r="LT32" s="67"/>
      <c r="LU32" s="67"/>
      <c r="LV32" s="67"/>
      <c r="LW32" s="67"/>
      <c r="LX32" s="67"/>
      <c r="LY32" s="67"/>
      <c r="LZ32" s="67"/>
      <c r="MA32" s="67"/>
      <c r="MB32" s="67"/>
      <c r="MC32" s="67"/>
      <c r="MD32" s="67"/>
      <c r="ME32" s="67"/>
      <c r="MF32" s="67"/>
      <c r="MG32" s="67"/>
      <c r="MH32" s="67"/>
      <c r="MI32" s="67"/>
      <c r="MJ32" s="67"/>
      <c r="MK32" s="67"/>
      <c r="ML32" s="67"/>
      <c r="MM32" s="67"/>
      <c r="MN32" s="67"/>
      <c r="MO32" s="67"/>
      <c r="MP32" s="67"/>
      <c r="MQ32" s="67"/>
      <c r="MR32" s="67"/>
      <c r="MS32" s="67"/>
      <c r="MT32" s="67"/>
      <c r="MU32" s="67"/>
      <c r="MV32" s="67"/>
      <c r="MW32" s="67"/>
      <c r="MX32" s="67"/>
      <c r="MY32" s="67"/>
      <c r="MZ32" s="67"/>
      <c r="NA32" s="67"/>
      <c r="NB32" s="67"/>
      <c r="NC32" s="67"/>
      <c r="ND32" s="67"/>
      <c r="NE32" s="67"/>
      <c r="NF32" s="67"/>
      <c r="NG32" s="67"/>
      <c r="NH32" s="67"/>
      <c r="NI32" s="67"/>
      <c r="NJ32" s="67"/>
      <c r="NK32" s="67"/>
      <c r="NL32" s="67"/>
      <c r="NM32" s="67"/>
      <c r="NN32" s="67"/>
      <c r="NO32" s="67"/>
      <c r="NP32" s="67"/>
      <c r="NQ32" s="67"/>
      <c r="NR32" s="67"/>
      <c r="NS32" s="67"/>
      <c r="NT32" s="67"/>
      <c r="NU32" s="67"/>
      <c r="NV32" s="67"/>
      <c r="NW32" s="67"/>
      <c r="NX32" s="67"/>
      <c r="NY32" s="67"/>
      <c r="NZ32" s="67"/>
      <c r="OA32" s="67"/>
      <c r="OB32" s="67"/>
      <c r="OC32" s="67"/>
      <c r="OD32" s="67"/>
      <c r="OE32" s="67"/>
      <c r="OF32" s="67"/>
      <c r="OG32" s="67"/>
      <c r="OH32" s="67"/>
      <c r="OI32" s="67"/>
      <c r="OJ32" s="67"/>
      <c r="OK32" s="67"/>
      <c r="OL32" s="67"/>
      <c r="OM32" s="67"/>
      <c r="ON32" s="67"/>
      <c r="OO32" s="67"/>
      <c r="OP32" s="67"/>
      <c r="OQ32" s="67"/>
      <c r="OR32" s="67"/>
      <c r="OS32" s="67"/>
      <c r="OT32" s="67"/>
      <c r="OU32" s="67"/>
      <c r="OV32" s="67"/>
      <c r="OW32" s="67"/>
      <c r="OX32" s="67"/>
      <c r="OY32" s="67"/>
      <c r="OZ32" s="67"/>
      <c r="PA32" s="67"/>
      <c r="PB32" s="67"/>
      <c r="PC32" s="67"/>
      <c r="PD32" s="67"/>
      <c r="PE32" s="67"/>
      <c r="PF32" s="67"/>
      <c r="PG32" s="67"/>
      <c r="PH32" s="67"/>
      <c r="PI32" s="67"/>
      <c r="PJ32" s="67"/>
      <c r="PK32" s="67"/>
      <c r="PL32" s="67"/>
      <c r="PM32" s="67"/>
      <c r="PN32" s="67"/>
      <c r="PO32" s="67"/>
      <c r="PP32" s="67"/>
      <c r="PQ32" s="67"/>
      <c r="PR32" s="67"/>
      <c r="PS32" s="67"/>
      <c r="PT32" s="67"/>
      <c r="PU32" s="67"/>
      <c r="PV32" s="67"/>
      <c r="PW32" s="67"/>
      <c r="PX32" s="67"/>
      <c r="PY32" s="67"/>
      <c r="PZ32" s="67"/>
      <c r="QA32" s="67"/>
      <c r="QB32" s="67"/>
      <c r="QC32" s="67"/>
      <c r="QD32" s="67"/>
      <c r="QE32" s="67"/>
      <c r="QF32" s="67"/>
      <c r="QG32" s="67"/>
      <c r="QH32" s="67"/>
      <c r="QI32" s="67"/>
      <c r="QJ32" s="67"/>
      <c r="QK32" s="67"/>
      <c r="QL32" s="67"/>
      <c r="QM32" s="67"/>
      <c r="QN32" s="67"/>
      <c r="QO32" s="67"/>
      <c r="QP32" s="67"/>
      <c r="QQ32" s="67"/>
      <c r="QR32" s="67"/>
      <c r="QS32" s="67"/>
      <c r="QT32" s="67"/>
      <c r="QU32" s="67"/>
      <c r="QV32" s="67"/>
      <c r="QW32" s="67"/>
      <c r="QX32" s="67"/>
      <c r="QY32" s="67"/>
      <c r="QZ32" s="67"/>
      <c r="RA32" s="67"/>
      <c r="RB32" s="67"/>
      <c r="RC32" s="67"/>
      <c r="RD32" s="67"/>
      <c r="RE32" s="67"/>
      <c r="RF32" s="67"/>
      <c r="RG32" s="67"/>
      <c r="RH32" s="67"/>
      <c r="RI32" s="67"/>
      <c r="RJ32" s="67"/>
      <c r="RK32" s="67"/>
      <c r="RL32" s="67"/>
      <c r="RM32" s="67"/>
      <c r="RN32" s="67"/>
      <c r="RO32" s="67"/>
      <c r="RP32" s="67"/>
      <c r="RQ32" s="67"/>
      <c r="RR32" s="67"/>
      <c r="RS32" s="67"/>
      <c r="RT32" s="67"/>
      <c r="RU32" s="67"/>
      <c r="RV32" s="67"/>
      <c r="RW32" s="67"/>
      <c r="RX32" s="67"/>
      <c r="RY32" s="67"/>
      <c r="RZ32" s="67"/>
      <c r="SA32" s="67"/>
      <c r="SB32" s="67"/>
      <c r="SC32" s="67"/>
      <c r="SD32" s="67"/>
      <c r="SE32" s="67"/>
      <c r="SF32" s="67"/>
      <c r="SG32" s="67"/>
      <c r="SH32" s="67"/>
      <c r="SI32" s="67"/>
      <c r="SJ32" s="67"/>
      <c r="SK32" s="67"/>
      <c r="SL32" s="67"/>
      <c r="SM32" s="67"/>
      <c r="SN32" s="67"/>
      <c r="SO32" s="67"/>
      <c r="SP32" s="67"/>
      <c r="SQ32" s="67"/>
      <c r="SR32" s="67"/>
      <c r="SS32" s="67"/>
      <c r="ST32" s="67"/>
      <c r="SU32" s="67"/>
      <c r="SV32" s="67"/>
      <c r="SW32" s="67"/>
      <c r="SX32" s="67"/>
      <c r="SY32" s="67"/>
      <c r="SZ32" s="67"/>
      <c r="TA32" s="67"/>
      <c r="TB32" s="67"/>
      <c r="TC32" s="67"/>
      <c r="TD32" s="67"/>
      <c r="TE32" s="67"/>
      <c r="TF32" s="67"/>
      <c r="TG32" s="67"/>
      <c r="TH32" s="67"/>
      <c r="TI32" s="67"/>
      <c r="TJ32" s="67"/>
      <c r="TK32" s="67"/>
      <c r="TL32" s="67"/>
      <c r="TM32" s="67"/>
      <c r="TN32" s="67"/>
      <c r="TO32" s="67"/>
      <c r="TP32" s="67"/>
      <c r="TQ32" s="67"/>
      <c r="TR32" s="67"/>
      <c r="TS32" s="67"/>
      <c r="TT32" s="67"/>
      <c r="TU32" s="67"/>
      <c r="TV32" s="67"/>
      <c r="TW32" s="67"/>
      <c r="TX32" s="67"/>
      <c r="TY32" s="67"/>
      <c r="TZ32" s="67"/>
      <c r="UA32" s="67"/>
      <c r="UB32" s="67"/>
      <c r="UC32" s="67"/>
      <c r="UD32" s="67"/>
      <c r="UE32" s="67"/>
      <c r="UF32" s="67"/>
      <c r="UG32" s="67"/>
      <c r="UH32" s="67"/>
      <c r="UI32" s="67"/>
      <c r="UJ32" s="67"/>
      <c r="UK32" s="67"/>
      <c r="UL32" s="67"/>
      <c r="UM32" s="67"/>
      <c r="UN32" s="67"/>
      <c r="UO32" s="67"/>
      <c r="UP32" s="67"/>
      <c r="UQ32" s="67"/>
      <c r="UR32" s="67"/>
      <c r="US32" s="67"/>
      <c r="UT32" s="67"/>
      <c r="UU32" s="67"/>
      <c r="UV32" s="67"/>
      <c r="UW32" s="67"/>
      <c r="UX32" s="67"/>
      <c r="UY32" s="67"/>
      <c r="UZ32" s="67"/>
      <c r="VA32" s="67"/>
      <c r="VB32" s="67"/>
      <c r="VC32" s="67"/>
      <c r="VD32" s="67"/>
      <c r="VE32" s="67"/>
      <c r="VF32" s="67"/>
      <c r="VG32" s="67"/>
      <c r="VH32" s="67"/>
      <c r="VI32" s="67"/>
      <c r="VJ32" s="67"/>
      <c r="VK32" s="67"/>
      <c r="VL32" s="67"/>
      <c r="VM32" s="67"/>
      <c r="VN32" s="67"/>
      <c r="VO32" s="67"/>
      <c r="VP32" s="67"/>
      <c r="VQ32" s="67"/>
      <c r="VR32" s="67"/>
      <c r="VS32" s="67"/>
      <c r="VT32" s="67"/>
      <c r="VU32" s="67"/>
      <c r="VV32" s="67"/>
      <c r="VW32" s="67"/>
      <c r="VX32" s="67"/>
      <c r="VY32" s="67"/>
      <c r="VZ32" s="67"/>
      <c r="WA32" s="67"/>
      <c r="WB32" s="67"/>
      <c r="WC32" s="67"/>
      <c r="WD32" s="67"/>
      <c r="WE32" s="67"/>
      <c r="WF32" s="67"/>
      <c r="WG32" s="67"/>
      <c r="WH32" s="67"/>
      <c r="WI32" s="67"/>
      <c r="WJ32" s="67"/>
      <c r="WK32" s="67"/>
      <c r="WL32" s="67"/>
      <c r="WM32" s="67"/>
      <c r="WN32" s="67"/>
      <c r="WO32" s="67"/>
      <c r="WP32" s="67"/>
      <c r="WQ32" s="67"/>
      <c r="WR32" s="67"/>
      <c r="WS32" s="67"/>
      <c r="WT32" s="67"/>
      <c r="WU32" s="67"/>
      <c r="WV32" s="67"/>
      <c r="WW32" s="67"/>
      <c r="WX32" s="67"/>
      <c r="WY32" s="67"/>
      <c r="WZ32" s="67"/>
      <c r="XA32" s="67"/>
      <c r="XB32" s="67"/>
      <c r="XC32" s="67"/>
      <c r="XD32" s="67"/>
      <c r="XE32" s="67"/>
      <c r="XF32" s="67"/>
      <c r="XG32" s="67"/>
      <c r="XH32" s="67"/>
      <c r="XI32" s="67"/>
      <c r="XJ32" s="67"/>
      <c r="XK32" s="67"/>
      <c r="XL32" s="67"/>
      <c r="XM32" s="67"/>
      <c r="XN32" s="67"/>
      <c r="XO32" s="67"/>
      <c r="XP32" s="67"/>
      <c r="XQ32" s="67"/>
      <c r="XR32" s="67"/>
      <c r="XS32" s="67"/>
      <c r="XT32" s="67"/>
      <c r="XU32" s="67"/>
      <c r="XV32" s="67"/>
      <c r="XW32" s="67"/>
      <c r="XX32" s="67"/>
      <c r="XY32" s="67"/>
      <c r="XZ32" s="67"/>
      <c r="YA32" s="67"/>
      <c r="YB32" s="67"/>
      <c r="YC32" s="67"/>
      <c r="YD32" s="67"/>
      <c r="YE32" s="67"/>
      <c r="YF32" s="67"/>
      <c r="YG32" s="67"/>
      <c r="YH32" s="67"/>
      <c r="YI32" s="67"/>
      <c r="YJ32" s="67"/>
      <c r="YK32" s="67"/>
      <c r="YL32" s="67"/>
      <c r="YM32" s="67"/>
      <c r="YN32" s="67"/>
      <c r="YO32" s="67"/>
      <c r="YP32" s="67"/>
      <c r="YQ32" s="67"/>
      <c r="YR32" s="67"/>
      <c r="YS32" s="67"/>
      <c r="YT32" s="67"/>
      <c r="YU32" s="67"/>
      <c r="YV32" s="67"/>
      <c r="YW32" s="67"/>
      <c r="YX32" s="67"/>
      <c r="YY32" s="67"/>
      <c r="YZ32" s="67"/>
      <c r="ZA32" s="67"/>
      <c r="ZB32" s="67"/>
      <c r="ZC32" s="67"/>
      <c r="ZD32" s="67"/>
      <c r="ZE32" s="67"/>
      <c r="ZF32" s="67"/>
      <c r="ZG32" s="67"/>
      <c r="ZH32" s="67"/>
      <c r="ZI32" s="67"/>
      <c r="ZJ32" s="67"/>
      <c r="ZK32" s="67"/>
      <c r="ZL32" s="67"/>
      <c r="ZM32" s="67"/>
      <c r="ZN32" s="67"/>
      <c r="ZO32" s="67"/>
      <c r="ZP32" s="67"/>
      <c r="ZQ32" s="67"/>
      <c r="ZR32" s="67"/>
      <c r="ZS32" s="67"/>
      <c r="ZT32" s="67"/>
      <c r="ZU32" s="67"/>
      <c r="ZV32" s="67"/>
      <c r="ZW32" s="67"/>
      <c r="ZX32" s="67"/>
      <c r="ZY32" s="67"/>
      <c r="ZZ32" s="67"/>
      <c r="AAA32" s="67"/>
      <c r="AAB32" s="67"/>
      <c r="AAC32" s="67"/>
      <c r="AAD32" s="67"/>
      <c r="AAE32" s="67"/>
      <c r="AAF32" s="67"/>
      <c r="AAG32" s="67"/>
      <c r="AAH32" s="67"/>
      <c r="AAI32" s="67"/>
      <c r="AAJ32" s="67"/>
      <c r="AAK32" s="67"/>
      <c r="AAL32" s="67"/>
      <c r="AAM32" s="67"/>
      <c r="AAN32" s="67"/>
      <c r="AAO32" s="67"/>
      <c r="AAP32" s="67"/>
      <c r="AAQ32" s="67"/>
      <c r="AAR32" s="67"/>
      <c r="AAS32" s="67"/>
      <c r="AAT32" s="67"/>
      <c r="AAU32" s="67"/>
      <c r="AAV32" s="67"/>
      <c r="AAW32" s="67"/>
      <c r="AAX32" s="67"/>
      <c r="AAY32" s="67"/>
      <c r="AAZ32" s="67"/>
      <c r="ABA32" s="67"/>
      <c r="ABB32" s="67"/>
      <c r="ABC32" s="67"/>
      <c r="ABD32" s="67"/>
      <c r="ABE32" s="67"/>
      <c r="ABF32" s="67"/>
      <c r="ABG32" s="67"/>
      <c r="ABH32" s="67"/>
      <c r="ABI32" s="67"/>
      <c r="ABJ32" s="67"/>
      <c r="ABK32" s="67"/>
      <c r="ABL32" s="67"/>
      <c r="ABM32" s="67"/>
      <c r="ABN32" s="67"/>
      <c r="ABO32" s="67"/>
      <c r="ABP32" s="67"/>
      <c r="ABQ32" s="67"/>
      <c r="ABR32" s="67"/>
      <c r="ABS32" s="67"/>
      <c r="ABT32" s="67"/>
      <c r="ABU32" s="67"/>
      <c r="ABV32" s="67"/>
      <c r="ABW32" s="67"/>
      <c r="ABX32" s="67"/>
      <c r="ABY32" s="67"/>
      <c r="ABZ32" s="67"/>
      <c r="ACA32" s="67"/>
      <c r="ACB32" s="67"/>
      <c r="ACC32" s="67"/>
      <c r="ACD32" s="67"/>
      <c r="ACE32" s="67"/>
      <c r="ACF32" s="67"/>
      <c r="ACG32" s="67"/>
      <c r="ACH32" s="67"/>
      <c r="ACI32" s="67"/>
      <c r="ACJ32" s="67"/>
      <c r="ACK32" s="67"/>
      <c r="ACL32" s="67"/>
      <c r="ACM32" s="67"/>
      <c r="ACN32" s="67"/>
      <c r="ACO32" s="67"/>
      <c r="ACP32" s="67"/>
      <c r="ACQ32" s="67"/>
      <c r="ACR32" s="67"/>
      <c r="ACS32" s="67"/>
      <c r="ACT32" s="67"/>
      <c r="ACU32" s="67"/>
      <c r="ACV32" s="67"/>
      <c r="ACW32" s="67"/>
      <c r="ACX32" s="67"/>
      <c r="ACY32" s="67"/>
      <c r="ACZ32" s="67"/>
      <c r="ADA32" s="67"/>
      <c r="ADB32" s="67"/>
      <c r="ADC32" s="67"/>
      <c r="ADD32" s="67"/>
      <c r="ADE32" s="67"/>
      <c r="ADF32" s="67"/>
      <c r="ADG32" s="67"/>
      <c r="ADH32" s="67"/>
      <c r="ADI32" s="67"/>
      <c r="ADJ32" s="67"/>
      <c r="ADK32" s="67"/>
      <c r="ADL32" s="67"/>
      <c r="ADM32" s="67"/>
      <c r="ADN32" s="67"/>
      <c r="ADO32" s="67"/>
      <c r="ADP32" s="67"/>
      <c r="ADQ32" s="67"/>
      <c r="ADR32" s="67"/>
      <c r="ADS32" s="67"/>
      <c r="ADT32" s="67"/>
      <c r="ADU32" s="67"/>
      <c r="ADV32" s="67"/>
      <c r="ADW32" s="67"/>
      <c r="ADX32" s="67"/>
      <c r="ADY32" s="67"/>
      <c r="ADZ32" s="67"/>
      <c r="AEA32" s="67"/>
      <c r="AEB32" s="67"/>
      <c r="AEC32" s="67"/>
      <c r="AED32" s="67"/>
      <c r="AEE32" s="67"/>
      <c r="AEF32" s="67"/>
      <c r="AEG32" s="67"/>
      <c r="AEH32" s="67"/>
      <c r="AEI32" s="67"/>
      <c r="AEJ32" s="67"/>
      <c r="AEK32" s="67"/>
      <c r="AEL32" s="67"/>
      <c r="AEM32" s="67"/>
      <c r="AEN32" s="67"/>
      <c r="AEO32" s="67"/>
      <c r="AEP32" s="67"/>
      <c r="AEQ32" s="67"/>
      <c r="AER32" s="67"/>
      <c r="AES32" s="67"/>
      <c r="AET32" s="67"/>
      <c r="AEU32" s="67"/>
      <c r="AEV32" s="67"/>
      <c r="AEW32" s="67"/>
      <c r="AEX32" s="67"/>
      <c r="AEY32" s="67"/>
      <c r="AEZ32" s="67"/>
      <c r="AFA32" s="67"/>
      <c r="AFB32" s="67"/>
      <c r="AFC32" s="67"/>
      <c r="AFD32" s="67"/>
      <c r="AFE32" s="67"/>
      <c r="AFF32" s="67"/>
      <c r="AFG32" s="67"/>
      <c r="AFH32" s="67"/>
      <c r="AFI32" s="67"/>
      <c r="AFJ32" s="67"/>
      <c r="AFK32" s="67"/>
      <c r="AFL32" s="67"/>
      <c r="AFM32" s="67"/>
      <c r="AFN32" s="67"/>
      <c r="AFO32" s="67"/>
      <c r="AFP32" s="67"/>
      <c r="AFQ32" s="67"/>
      <c r="AFR32" s="67"/>
      <c r="AFS32" s="67"/>
      <c r="AFT32" s="67"/>
      <c r="AFU32" s="67"/>
      <c r="AFV32" s="67"/>
      <c r="AFW32" s="67"/>
      <c r="AFX32" s="67"/>
      <c r="AFY32" s="67"/>
      <c r="AFZ32" s="67"/>
      <c r="AGA32" s="67"/>
      <c r="AGB32" s="67"/>
      <c r="AGC32" s="67"/>
      <c r="AGD32" s="67"/>
      <c r="AGE32" s="67"/>
      <c r="AGF32" s="67"/>
      <c r="AGG32" s="67"/>
      <c r="AGH32" s="67"/>
      <c r="AGI32" s="67"/>
      <c r="AGJ32" s="67"/>
      <c r="AGK32" s="67"/>
      <c r="AGL32" s="67"/>
      <c r="AGM32" s="67"/>
      <c r="AGN32" s="67"/>
      <c r="AGO32" s="67"/>
      <c r="AGP32" s="67"/>
      <c r="AGQ32" s="67"/>
      <c r="AGR32" s="67"/>
      <c r="AGS32" s="67"/>
      <c r="AGT32" s="67"/>
      <c r="AGU32" s="67"/>
      <c r="AGV32" s="67"/>
      <c r="AGW32" s="67"/>
      <c r="AGX32" s="67"/>
      <c r="AGY32" s="67"/>
      <c r="AGZ32" s="67"/>
      <c r="AHA32" s="67"/>
      <c r="AHB32" s="67"/>
      <c r="AHC32" s="67"/>
      <c r="AHD32" s="67"/>
      <c r="AHE32" s="67"/>
      <c r="AHF32" s="67"/>
      <c r="AHG32" s="67"/>
      <c r="AHH32" s="67"/>
      <c r="AHI32" s="67"/>
      <c r="AHJ32" s="67"/>
      <c r="AHK32" s="67"/>
      <c r="AHL32" s="67"/>
      <c r="AHM32" s="67"/>
      <c r="AHN32" s="67"/>
      <c r="AHO32" s="67"/>
      <c r="AHP32" s="67"/>
      <c r="AHQ32" s="67"/>
      <c r="AHR32" s="67"/>
      <c r="AHS32" s="67"/>
      <c r="AHT32" s="67"/>
      <c r="AHU32" s="67"/>
      <c r="AHV32" s="67"/>
      <c r="AHW32" s="67"/>
      <c r="AHX32" s="67"/>
      <c r="AHY32" s="67"/>
      <c r="AHZ32" s="67"/>
      <c r="AIA32" s="67"/>
      <c r="AIB32" s="67"/>
      <c r="AIC32" s="67"/>
      <c r="AID32" s="67"/>
      <c r="AIE32" s="67"/>
      <c r="AIF32" s="67"/>
      <c r="AIG32" s="67"/>
      <c r="AIH32" s="67"/>
      <c r="AII32" s="67"/>
      <c r="AIJ32" s="67"/>
      <c r="AIK32" s="67"/>
      <c r="AIL32" s="67"/>
      <c r="AIM32" s="67"/>
      <c r="AIN32" s="67"/>
      <c r="AIO32" s="67"/>
      <c r="AIP32" s="67"/>
      <c r="AIQ32" s="67"/>
      <c r="AIR32" s="67"/>
      <c r="AIS32" s="67"/>
      <c r="AIT32" s="67"/>
      <c r="AIU32" s="67"/>
      <c r="AIV32" s="67"/>
      <c r="AIW32" s="67"/>
      <c r="AIX32" s="67"/>
      <c r="AIY32" s="67"/>
      <c r="AIZ32" s="67"/>
      <c r="AJA32" s="67"/>
      <c r="AJB32" s="67"/>
      <c r="AJC32" s="67"/>
      <c r="AJD32" s="67"/>
      <c r="AJE32" s="67"/>
      <c r="AJF32" s="67"/>
      <c r="AJG32" s="67"/>
      <c r="AJH32" s="67"/>
      <c r="AJI32" s="67"/>
      <c r="AJJ32" s="67"/>
      <c r="AJK32" s="67"/>
      <c r="AJL32" s="67"/>
      <c r="AJM32" s="67"/>
      <c r="AJN32" s="67"/>
      <c r="AJO32" s="67"/>
      <c r="AJP32" s="67"/>
      <c r="AJQ32" s="67"/>
      <c r="AJR32" s="67"/>
      <c r="AJS32" s="67"/>
      <c r="AJT32" s="67"/>
      <c r="AJU32" s="67"/>
      <c r="AJV32" s="67"/>
      <c r="AJW32" s="67"/>
      <c r="AJX32" s="67"/>
      <c r="AJY32" s="67"/>
      <c r="AJZ32" s="67"/>
      <c r="AKA32" s="67"/>
      <c r="AKB32" s="67"/>
      <c r="AKC32" s="67"/>
      <c r="AKD32" s="67"/>
      <c r="AKE32" s="67"/>
      <c r="AKF32" s="67"/>
      <c r="AKG32" s="67"/>
      <c r="AKH32" s="67"/>
      <c r="AKI32" s="67"/>
      <c r="AKJ32" s="67"/>
      <c r="AKK32" s="67"/>
      <c r="AKL32" s="67"/>
      <c r="AKM32" s="67"/>
      <c r="AKN32" s="67"/>
      <c r="AKO32" s="67"/>
      <c r="AKP32" s="67"/>
      <c r="AKQ32" s="67"/>
      <c r="AKR32" s="67"/>
      <c r="AKS32" s="67"/>
      <c r="AKT32" s="67"/>
      <c r="AKU32" s="67"/>
      <c r="AKV32" s="67"/>
      <c r="AKW32" s="67"/>
      <c r="AKX32" s="67"/>
      <c r="AKY32" s="67"/>
      <c r="AKZ32" s="67"/>
      <c r="ALA32" s="67"/>
      <c r="ALB32" s="67"/>
      <c r="ALC32" s="67"/>
      <c r="ALD32" s="67"/>
      <c r="ALE32" s="67"/>
      <c r="ALF32" s="67"/>
      <c r="ALG32" s="67"/>
      <c r="ALH32" s="67"/>
      <c r="ALI32" s="67"/>
      <c r="ALJ32" s="67"/>
      <c r="ALK32" s="67"/>
      <c r="ALL32" s="67"/>
      <c r="ALM32" s="67"/>
      <c r="ALN32" s="67"/>
      <c r="ALO32" s="67"/>
      <c r="ALP32" s="67"/>
      <c r="ALQ32" s="67"/>
      <c r="ALR32" s="67"/>
      <c r="ALS32" s="67"/>
      <c r="ALT32" s="67"/>
      <c r="ALU32" s="67"/>
      <c r="ALV32" s="67"/>
      <c r="ALW32" s="67"/>
      <c r="ALX32" s="67"/>
      <c r="ALY32" s="67"/>
      <c r="ALZ32" s="67"/>
      <c r="AMA32" s="67"/>
      <c r="AMB32" s="67"/>
      <c r="AMC32" s="67"/>
      <c r="AMD32" s="67"/>
      <c r="AME32" s="67"/>
      <c r="AMF32" s="67"/>
      <c r="AMG32" s="67"/>
      <c r="AMH32" s="67"/>
      <c r="AMI32" s="67"/>
      <c r="AMJ32" s="67"/>
      <c r="AMK32" s="67"/>
      <c r="AML32" s="67"/>
      <c r="AMM32" s="67"/>
      <c r="AMN32" s="67"/>
      <c r="AMO32" s="67"/>
      <c r="AMP32" s="67"/>
      <c r="AMQ32" s="67"/>
      <c r="AMR32" s="67"/>
      <c r="AMS32" s="67"/>
      <c r="AMT32" s="67"/>
      <c r="AMU32" s="67"/>
      <c r="AMV32" s="67"/>
      <c r="AMW32" s="67"/>
      <c r="AMX32" s="67"/>
      <c r="AMY32" s="67"/>
      <c r="AMZ32" s="67"/>
      <c r="ANA32" s="67"/>
      <c r="ANB32" s="67"/>
      <c r="ANC32" s="67"/>
      <c r="AND32" s="67"/>
      <c r="ANE32" s="67"/>
      <c r="ANF32" s="67"/>
      <c r="ANG32" s="67"/>
      <c r="ANH32" s="67"/>
      <c r="ANI32" s="67"/>
      <c r="ANJ32" s="67"/>
      <c r="ANK32" s="67"/>
      <c r="ANL32" s="67"/>
      <c r="ANM32" s="67"/>
      <c r="ANN32" s="67"/>
      <c r="ANO32" s="67"/>
      <c r="ANP32" s="67"/>
      <c r="ANQ32" s="67"/>
      <c r="ANR32" s="67"/>
      <c r="ANS32" s="67"/>
      <c r="ANT32" s="67"/>
      <c r="ANU32" s="67"/>
      <c r="ANV32" s="67"/>
      <c r="ANW32" s="67"/>
      <c r="ANX32" s="67"/>
      <c r="ANY32" s="67"/>
      <c r="ANZ32" s="67"/>
      <c r="AOA32" s="67"/>
      <c r="AOB32" s="67"/>
      <c r="AOC32" s="67"/>
      <c r="AOD32" s="67"/>
      <c r="AOE32" s="67"/>
      <c r="AOF32" s="67"/>
      <c r="AOG32" s="67"/>
      <c r="AOH32" s="67"/>
      <c r="AOI32" s="67"/>
      <c r="AOJ32" s="67"/>
      <c r="AOK32" s="67"/>
      <c r="AOL32" s="67"/>
      <c r="AOM32" s="67"/>
      <c r="AON32" s="67"/>
      <c r="AOO32" s="67"/>
      <c r="AOP32" s="67"/>
      <c r="AOQ32" s="67"/>
      <c r="AOR32" s="67"/>
      <c r="AOS32" s="67"/>
      <c r="AOT32" s="67"/>
      <c r="AOU32" s="67"/>
      <c r="AOV32" s="67"/>
      <c r="AOW32" s="67"/>
      <c r="AOX32" s="67"/>
      <c r="AOY32" s="67"/>
      <c r="AOZ32" s="67"/>
      <c r="APA32" s="67"/>
      <c r="APB32" s="67"/>
      <c r="APC32" s="67"/>
      <c r="APD32" s="67"/>
      <c r="APE32" s="67"/>
      <c r="APF32" s="67"/>
      <c r="APG32" s="67"/>
      <c r="APH32" s="67"/>
      <c r="API32" s="67"/>
      <c r="APJ32" s="67"/>
      <c r="APK32" s="67"/>
      <c r="APL32" s="67"/>
      <c r="APM32" s="67"/>
      <c r="APN32" s="67"/>
      <c r="APO32" s="67"/>
      <c r="APP32" s="67"/>
      <c r="APQ32" s="67"/>
      <c r="APR32" s="67"/>
      <c r="APS32" s="67"/>
      <c r="APT32" s="67"/>
      <c r="APU32" s="67"/>
      <c r="APV32" s="67"/>
      <c r="APW32" s="67"/>
      <c r="APX32" s="67"/>
      <c r="APY32" s="67"/>
      <c r="APZ32" s="67"/>
      <c r="AQA32" s="67"/>
      <c r="AQB32" s="67"/>
      <c r="AQC32" s="67"/>
      <c r="AQD32" s="67"/>
      <c r="AQE32" s="67"/>
      <c r="AQF32" s="67"/>
      <c r="AQG32" s="67"/>
      <c r="AQH32" s="67"/>
      <c r="AQI32" s="67"/>
      <c r="AQJ32" s="67"/>
      <c r="AQK32" s="67"/>
      <c r="AQL32" s="67"/>
      <c r="AQM32" s="67"/>
      <c r="AQN32" s="67"/>
      <c r="AQO32" s="67"/>
      <c r="AQP32" s="67"/>
      <c r="AQQ32" s="67"/>
      <c r="AQR32" s="67"/>
      <c r="AQS32" s="67"/>
      <c r="AQT32" s="67"/>
      <c r="AQU32" s="67"/>
      <c r="AQV32" s="67"/>
      <c r="AQW32" s="67"/>
      <c r="AQX32" s="67"/>
      <c r="AQY32" s="67"/>
      <c r="AQZ32" s="67"/>
      <c r="ARA32" s="67"/>
      <c r="ARB32" s="67"/>
      <c r="ARC32" s="67"/>
      <c r="ARD32" s="67"/>
      <c r="ARE32" s="67"/>
      <c r="ARF32" s="67"/>
      <c r="ARG32" s="67"/>
      <c r="ARH32" s="67"/>
      <c r="ARI32" s="67"/>
      <c r="ARJ32" s="67"/>
      <c r="ARK32" s="67"/>
      <c r="ARL32" s="67"/>
      <c r="ARM32" s="67"/>
      <c r="ARN32" s="67"/>
      <c r="ARO32" s="67"/>
      <c r="ARP32" s="67"/>
      <c r="ARQ32" s="67"/>
      <c r="ARR32" s="67"/>
      <c r="ARS32" s="67"/>
      <c r="ART32" s="67"/>
      <c r="ARU32" s="67"/>
      <c r="ARV32" s="67"/>
      <c r="ARW32" s="67"/>
      <c r="ARX32" s="67"/>
      <c r="ARY32" s="67"/>
      <c r="ARZ32" s="67"/>
      <c r="ASA32" s="67"/>
      <c r="ASB32" s="67"/>
      <c r="ASC32" s="67"/>
      <c r="ASD32" s="67"/>
      <c r="ASE32" s="67"/>
      <c r="ASF32" s="67"/>
      <c r="ASG32" s="67"/>
      <c r="ASH32" s="67"/>
      <c r="ASI32" s="67"/>
      <c r="ASJ32" s="67"/>
      <c r="ASK32" s="67"/>
      <c r="ASL32" s="67"/>
      <c r="ASM32" s="67"/>
      <c r="ASN32" s="67"/>
      <c r="ASO32" s="67"/>
      <c r="ASP32" s="67"/>
      <c r="ASQ32" s="67"/>
      <c r="ASR32" s="67"/>
      <c r="ASS32" s="67"/>
      <c r="AST32" s="67"/>
      <c r="ASU32" s="67"/>
      <c r="ASV32" s="67"/>
      <c r="ASW32" s="67"/>
      <c r="ASX32" s="67"/>
      <c r="ASY32" s="67"/>
      <c r="ASZ32" s="67"/>
      <c r="ATA32" s="67"/>
      <c r="ATB32" s="67"/>
      <c r="ATC32" s="67"/>
      <c r="ATD32" s="67"/>
      <c r="ATE32" s="67"/>
      <c r="ATF32" s="67"/>
      <c r="ATG32" s="67"/>
      <c r="ATH32" s="67"/>
      <c r="ATI32" s="67"/>
      <c r="ATJ32" s="67"/>
      <c r="ATK32" s="67"/>
      <c r="ATL32" s="67"/>
      <c r="ATM32" s="67"/>
      <c r="ATN32" s="67"/>
      <c r="ATO32" s="67"/>
      <c r="ATP32" s="67"/>
      <c r="ATQ32" s="67"/>
      <c r="ATR32" s="67"/>
      <c r="ATS32" s="67"/>
      <c r="ATT32" s="67"/>
      <c r="ATU32" s="67"/>
      <c r="ATV32" s="67"/>
      <c r="ATW32" s="67"/>
      <c r="ATX32" s="67"/>
      <c r="ATY32" s="67"/>
      <c r="ATZ32" s="67"/>
      <c r="AUA32" s="67"/>
      <c r="AUB32" s="67"/>
      <c r="AUC32" s="67"/>
      <c r="AUD32" s="67"/>
      <c r="AUE32" s="67"/>
      <c r="AUF32" s="67"/>
      <c r="AUG32" s="67"/>
      <c r="AUH32" s="67"/>
      <c r="AUI32" s="67"/>
      <c r="AUJ32" s="67"/>
      <c r="AUK32" s="67"/>
      <c r="AUL32" s="67"/>
      <c r="AUM32" s="67"/>
      <c r="AUN32" s="67"/>
      <c r="AUO32" s="67"/>
      <c r="AUP32" s="67"/>
      <c r="AUQ32" s="67"/>
      <c r="AUR32" s="67"/>
      <c r="AUS32" s="67"/>
      <c r="AUT32" s="67"/>
      <c r="AUU32" s="67"/>
      <c r="AUV32" s="67"/>
      <c r="AUW32" s="67"/>
      <c r="AUX32" s="67"/>
      <c r="AUY32" s="67"/>
      <c r="AUZ32" s="67"/>
      <c r="AVA32" s="67"/>
      <c r="AVB32" s="67"/>
      <c r="AVC32" s="67"/>
      <c r="AVD32" s="67"/>
      <c r="AVE32" s="67"/>
      <c r="AVF32" s="67"/>
      <c r="AVG32" s="67"/>
      <c r="AVH32" s="67"/>
      <c r="AVI32" s="67"/>
      <c r="AVJ32" s="67"/>
      <c r="AVK32" s="67"/>
      <c r="AVL32" s="67"/>
      <c r="AVM32" s="67"/>
      <c r="AVN32" s="67"/>
      <c r="AVO32" s="67"/>
      <c r="AVP32" s="67"/>
      <c r="AVQ32" s="67"/>
      <c r="AVR32" s="67"/>
      <c r="AVS32" s="67"/>
      <c r="AVT32" s="67"/>
      <c r="AVU32" s="67"/>
      <c r="AVV32" s="67"/>
      <c r="AVW32" s="67"/>
      <c r="AVX32" s="67"/>
      <c r="AVY32" s="67"/>
      <c r="AVZ32" s="67"/>
      <c r="AWA32" s="67"/>
      <c r="AWB32" s="67"/>
      <c r="AWC32" s="67"/>
      <c r="AWD32" s="67"/>
      <c r="AWE32" s="67"/>
      <c r="AWF32" s="67"/>
      <c r="AWG32" s="67"/>
      <c r="AWH32" s="67"/>
      <c r="AWI32" s="67"/>
      <c r="AWJ32" s="67"/>
      <c r="AWK32" s="67"/>
      <c r="AWL32" s="67"/>
      <c r="AWM32" s="67"/>
      <c r="AWN32" s="67"/>
      <c r="AWO32" s="67"/>
      <c r="AWP32" s="67"/>
      <c r="AWQ32" s="67"/>
      <c r="AWR32" s="67"/>
      <c r="AWS32" s="67"/>
      <c r="AWT32" s="67"/>
      <c r="AWU32" s="67"/>
      <c r="AWV32" s="67"/>
      <c r="AWW32" s="67"/>
      <c r="AWX32" s="67"/>
      <c r="AWY32" s="67"/>
      <c r="AWZ32" s="67"/>
      <c r="AXA32" s="67"/>
      <c r="AXB32" s="67"/>
      <c r="AXC32" s="67"/>
      <c r="AXD32" s="67"/>
      <c r="AXE32" s="67"/>
      <c r="AXF32" s="67"/>
      <c r="AXG32" s="67"/>
      <c r="AXH32" s="67"/>
      <c r="AXI32" s="67"/>
      <c r="AXJ32" s="67"/>
      <c r="AXK32" s="67"/>
      <c r="AXL32" s="67"/>
      <c r="AXM32" s="67"/>
      <c r="AXN32" s="67"/>
      <c r="AXO32" s="67"/>
      <c r="AXP32" s="67"/>
      <c r="AXQ32" s="67"/>
      <c r="AXR32" s="67"/>
      <c r="AXS32" s="67"/>
      <c r="AXT32" s="67"/>
      <c r="AXU32" s="67"/>
      <c r="AXV32" s="67"/>
      <c r="AXW32" s="67"/>
      <c r="AXX32" s="67"/>
      <c r="AXY32" s="67"/>
      <c r="AXZ32" s="67"/>
      <c r="AYA32" s="67"/>
      <c r="AYB32" s="67"/>
      <c r="AYC32" s="67"/>
      <c r="AYD32" s="67"/>
      <c r="AYE32" s="67"/>
      <c r="AYF32" s="67"/>
      <c r="AYG32" s="67"/>
      <c r="AYH32" s="67"/>
      <c r="AYI32" s="67"/>
      <c r="AYJ32" s="67"/>
      <c r="AYK32" s="67"/>
      <c r="AYL32" s="67"/>
      <c r="AYM32" s="67"/>
      <c r="AYN32" s="67"/>
      <c r="AYO32" s="67"/>
      <c r="AYP32" s="67"/>
      <c r="AYQ32" s="67"/>
      <c r="AYR32" s="67"/>
      <c r="AYS32" s="67"/>
      <c r="AYT32" s="67"/>
      <c r="AYU32" s="67"/>
      <c r="AYV32" s="67"/>
      <c r="AYW32" s="67"/>
      <c r="AYX32" s="67"/>
      <c r="AYY32" s="67"/>
      <c r="AYZ32" s="67"/>
      <c r="AZA32" s="67"/>
      <c r="AZB32" s="67"/>
      <c r="AZC32" s="67"/>
      <c r="AZD32" s="67"/>
      <c r="AZE32" s="67"/>
      <c r="AZF32" s="67"/>
      <c r="AZG32" s="67"/>
      <c r="AZH32" s="67"/>
      <c r="AZI32" s="67"/>
      <c r="AZJ32" s="67"/>
      <c r="AZK32" s="67"/>
      <c r="AZL32" s="67"/>
      <c r="AZM32" s="67"/>
      <c r="AZN32" s="67"/>
      <c r="AZO32" s="67"/>
      <c r="AZP32" s="67"/>
      <c r="AZQ32" s="67"/>
      <c r="AZR32" s="67"/>
      <c r="AZS32" s="67"/>
      <c r="AZT32" s="67"/>
      <c r="AZU32" s="67"/>
      <c r="AZV32" s="67"/>
      <c r="AZW32" s="67"/>
      <c r="AZX32" s="67"/>
      <c r="AZY32" s="67"/>
      <c r="AZZ32" s="67"/>
      <c r="BAA32" s="67"/>
      <c r="BAB32" s="67"/>
      <c r="BAC32" s="67"/>
      <c r="BAD32" s="67"/>
      <c r="BAE32" s="67"/>
      <c r="BAF32" s="67"/>
      <c r="BAG32" s="67"/>
      <c r="BAH32" s="67"/>
      <c r="BAI32" s="67"/>
      <c r="BAJ32" s="67"/>
      <c r="BAK32" s="67"/>
      <c r="BAL32" s="67"/>
      <c r="BAM32" s="67"/>
      <c r="BAN32" s="67"/>
      <c r="BAO32" s="67"/>
      <c r="BAP32" s="67"/>
      <c r="BAQ32" s="67"/>
      <c r="BAR32" s="67"/>
      <c r="BAS32" s="67"/>
      <c r="BAT32" s="67"/>
      <c r="BAU32" s="67"/>
      <c r="BAV32" s="67"/>
      <c r="BAW32" s="67"/>
      <c r="BAX32" s="67"/>
      <c r="BAY32" s="67"/>
      <c r="BAZ32" s="67"/>
      <c r="BBA32" s="67"/>
      <c r="BBB32" s="67"/>
      <c r="BBC32" s="67"/>
      <c r="BBD32" s="67"/>
      <c r="BBE32" s="67"/>
      <c r="BBF32" s="67"/>
      <c r="BBG32" s="67"/>
      <c r="BBH32" s="67"/>
      <c r="BBI32" s="67"/>
      <c r="BBJ32" s="67"/>
      <c r="BBK32" s="67"/>
      <c r="BBL32" s="67"/>
      <c r="BBM32" s="67"/>
      <c r="BBN32" s="67"/>
      <c r="BBO32" s="67"/>
      <c r="BBP32" s="67"/>
      <c r="BBQ32" s="67"/>
      <c r="BBR32" s="67"/>
      <c r="BBS32" s="67"/>
      <c r="BBT32" s="67"/>
      <c r="BBU32" s="67"/>
      <c r="BBV32" s="67"/>
      <c r="BBW32" s="67"/>
      <c r="BBX32" s="67"/>
      <c r="BBY32" s="67"/>
      <c r="BBZ32" s="67"/>
      <c r="BCA32" s="67"/>
      <c r="BCB32" s="67"/>
      <c r="BCC32" s="67"/>
      <c r="BCD32" s="67"/>
      <c r="BCE32" s="67"/>
      <c r="BCF32" s="67"/>
      <c r="BCG32" s="67"/>
      <c r="BCH32" s="67"/>
      <c r="BCI32" s="67"/>
      <c r="BCJ32" s="67"/>
      <c r="BCK32" s="67"/>
      <c r="BCL32" s="67"/>
      <c r="BCM32" s="67"/>
      <c r="BCN32" s="67"/>
      <c r="BCO32" s="67"/>
      <c r="BCP32" s="67"/>
      <c r="BCQ32" s="67"/>
      <c r="BCR32" s="67"/>
      <c r="BCS32" s="67"/>
      <c r="BCT32" s="67"/>
      <c r="BCU32" s="67"/>
      <c r="BCV32" s="67"/>
      <c r="BCW32" s="67"/>
      <c r="BCX32" s="67"/>
      <c r="BCY32" s="67"/>
      <c r="BCZ32" s="67"/>
      <c r="BDA32" s="67"/>
      <c r="BDB32" s="67"/>
      <c r="BDC32" s="67"/>
      <c r="BDD32" s="67"/>
      <c r="BDE32" s="67"/>
      <c r="BDF32" s="67"/>
      <c r="BDG32" s="67"/>
      <c r="BDH32" s="67"/>
      <c r="BDI32" s="67"/>
      <c r="BDJ32" s="67"/>
      <c r="BDK32" s="67"/>
      <c r="BDL32" s="67"/>
      <c r="BDM32" s="67"/>
      <c r="BDN32" s="67"/>
      <c r="BDO32" s="67"/>
      <c r="BDP32" s="67"/>
      <c r="BDQ32" s="67"/>
      <c r="BDR32" s="67"/>
      <c r="BDS32" s="67"/>
      <c r="BDT32" s="67"/>
      <c r="BDU32" s="67"/>
      <c r="BDV32" s="67"/>
      <c r="BDW32" s="67"/>
      <c r="BDX32" s="67"/>
      <c r="BDY32" s="67"/>
      <c r="BDZ32" s="67"/>
      <c r="BEA32" s="67"/>
      <c r="BEB32" s="67"/>
      <c r="BEC32" s="67"/>
      <c r="BED32" s="67"/>
      <c r="BEE32" s="67"/>
      <c r="BEF32" s="67"/>
      <c r="BEG32" s="67"/>
      <c r="BEH32" s="67"/>
      <c r="BEI32" s="67"/>
      <c r="BEJ32" s="67"/>
      <c r="BEK32" s="67"/>
      <c r="BEL32" s="67"/>
      <c r="BEM32" s="67"/>
      <c r="BEN32" s="67"/>
      <c r="BEO32" s="67"/>
      <c r="BEP32" s="67"/>
      <c r="BEQ32" s="67"/>
      <c r="BER32" s="67"/>
      <c r="BES32" s="67"/>
      <c r="BET32" s="67"/>
      <c r="BEU32" s="67"/>
      <c r="BEV32" s="67"/>
      <c r="BEW32" s="67"/>
      <c r="BEX32" s="67"/>
      <c r="BEY32" s="67"/>
      <c r="BEZ32" s="67"/>
      <c r="BFA32" s="67"/>
      <c r="BFB32" s="67"/>
      <c r="BFC32" s="67"/>
      <c r="BFD32" s="67"/>
      <c r="BFE32" s="67"/>
      <c r="BFF32" s="67"/>
      <c r="BFG32" s="67"/>
      <c r="BFH32" s="67"/>
      <c r="BFI32" s="67"/>
      <c r="BFJ32" s="67"/>
      <c r="BFK32" s="67"/>
      <c r="BFL32" s="67"/>
      <c r="BFM32" s="67"/>
      <c r="BFN32" s="67"/>
      <c r="BFO32" s="67"/>
      <c r="BFP32" s="67"/>
      <c r="BFQ32" s="67"/>
      <c r="BFR32" s="67"/>
      <c r="BFS32" s="67"/>
      <c r="BFT32" s="67"/>
      <c r="BFU32" s="67"/>
      <c r="BFV32" s="67"/>
      <c r="BFW32" s="67"/>
      <c r="BFX32" s="67"/>
      <c r="BFY32" s="67"/>
      <c r="BFZ32" s="67"/>
      <c r="BGA32" s="67"/>
      <c r="BGB32" s="67"/>
      <c r="BGC32" s="67"/>
      <c r="BGD32" s="67"/>
      <c r="BGE32" s="67"/>
      <c r="BGF32" s="67"/>
      <c r="BGG32" s="67"/>
      <c r="BGH32" s="67"/>
      <c r="BGI32" s="67"/>
      <c r="BGJ32" s="67"/>
      <c r="BGK32" s="67"/>
      <c r="BGL32" s="67"/>
      <c r="BGM32" s="67"/>
      <c r="BGN32" s="67"/>
      <c r="BGO32" s="67"/>
      <c r="BGP32" s="67"/>
      <c r="BGQ32" s="67"/>
      <c r="BGR32" s="67"/>
      <c r="BGS32" s="67"/>
      <c r="BGT32" s="67"/>
      <c r="BGU32" s="67"/>
      <c r="BGV32" s="67"/>
      <c r="BGW32" s="67"/>
      <c r="BGX32" s="67"/>
      <c r="BGY32" s="67"/>
      <c r="BGZ32" s="67"/>
      <c r="BHA32" s="67"/>
      <c r="BHB32" s="67"/>
      <c r="BHC32" s="67"/>
      <c r="BHD32" s="67"/>
      <c r="BHE32" s="67"/>
      <c r="BHF32" s="67"/>
      <c r="BHG32" s="67"/>
      <c r="BHH32" s="67"/>
      <c r="BHI32" s="67"/>
      <c r="BHJ32" s="67"/>
      <c r="BHK32" s="67"/>
      <c r="BHL32" s="67"/>
      <c r="BHM32" s="67"/>
      <c r="BHN32" s="67"/>
      <c r="BHO32" s="67"/>
      <c r="BHP32" s="67"/>
      <c r="BHQ32" s="67"/>
      <c r="BHR32" s="67"/>
      <c r="BHS32" s="67"/>
      <c r="BHT32" s="67"/>
      <c r="BHU32" s="67"/>
      <c r="BHV32" s="67"/>
      <c r="BHW32" s="67"/>
      <c r="BHX32" s="67"/>
      <c r="BHY32" s="67"/>
      <c r="BHZ32" s="67"/>
      <c r="BIA32" s="67"/>
      <c r="BIB32" s="67"/>
      <c r="BIC32" s="67"/>
      <c r="BID32" s="67"/>
      <c r="BIE32" s="67"/>
      <c r="BIF32" s="67"/>
      <c r="BIG32" s="67"/>
      <c r="BIH32" s="67"/>
      <c r="BII32" s="67"/>
      <c r="BIJ32" s="67"/>
      <c r="BIK32" s="67"/>
      <c r="BIL32" s="67"/>
      <c r="BIM32" s="67"/>
      <c r="BIN32" s="67"/>
      <c r="BIO32" s="67"/>
      <c r="BIP32" s="67"/>
      <c r="BIQ32" s="67"/>
      <c r="BIR32" s="67"/>
      <c r="BIS32" s="67"/>
      <c r="BIT32" s="67"/>
      <c r="BIU32" s="67"/>
      <c r="BIV32" s="67"/>
      <c r="BIW32" s="67"/>
      <c r="BIX32" s="67"/>
      <c r="BIY32" s="67"/>
      <c r="BIZ32" s="67"/>
      <c r="BJA32" s="67"/>
      <c r="BJB32" s="67"/>
      <c r="BJC32" s="67"/>
      <c r="BJD32" s="67"/>
      <c r="BJE32" s="67"/>
      <c r="BJF32" s="67"/>
      <c r="BJG32" s="67"/>
      <c r="BJH32" s="67"/>
      <c r="BJI32" s="67"/>
      <c r="BJJ32" s="67"/>
      <c r="BJK32" s="67"/>
      <c r="BJL32" s="67"/>
      <c r="BJM32" s="67"/>
      <c r="BJN32" s="67"/>
      <c r="BJO32" s="67"/>
      <c r="BJP32" s="67"/>
      <c r="BJQ32" s="67"/>
      <c r="BJR32" s="67"/>
      <c r="BJS32" s="67"/>
      <c r="BJT32" s="67"/>
      <c r="BJU32" s="67"/>
      <c r="BJV32" s="67"/>
      <c r="BJW32" s="67"/>
      <c r="BJX32" s="67"/>
      <c r="BJY32" s="67"/>
      <c r="BJZ32" s="67"/>
      <c r="BKA32" s="67"/>
      <c r="BKB32" s="67"/>
      <c r="BKC32" s="67"/>
      <c r="BKD32" s="67"/>
      <c r="BKE32" s="67"/>
      <c r="BKF32" s="67"/>
      <c r="BKG32" s="67"/>
      <c r="BKH32" s="67"/>
      <c r="BKI32" s="67"/>
      <c r="BKJ32" s="67"/>
      <c r="BKK32" s="67"/>
      <c r="BKL32" s="67"/>
      <c r="BKM32" s="67"/>
      <c r="BKN32" s="67"/>
      <c r="BKO32" s="67"/>
      <c r="BKP32" s="67"/>
      <c r="BKQ32" s="67"/>
      <c r="BKR32" s="67"/>
      <c r="BKS32" s="67"/>
      <c r="BKT32" s="67"/>
      <c r="BKU32" s="67"/>
      <c r="BKV32" s="67"/>
      <c r="BKW32" s="67"/>
      <c r="BKX32" s="67"/>
      <c r="BKY32" s="67"/>
      <c r="BKZ32" s="67"/>
      <c r="BLA32" s="67"/>
      <c r="BLB32" s="67"/>
      <c r="BLC32" s="67"/>
      <c r="BLD32" s="67"/>
      <c r="BLE32" s="67"/>
      <c r="BLF32" s="67"/>
      <c r="BLG32" s="67"/>
      <c r="BLH32" s="67"/>
      <c r="BLI32" s="67"/>
      <c r="BLJ32" s="67"/>
      <c r="BLK32" s="67"/>
      <c r="BLL32" s="67"/>
      <c r="BLM32" s="67"/>
      <c r="BLN32" s="67"/>
      <c r="BLO32" s="67"/>
      <c r="BLP32" s="67"/>
      <c r="BLQ32" s="67"/>
      <c r="BLR32" s="67"/>
      <c r="BLS32" s="67"/>
      <c r="BLT32" s="67"/>
      <c r="BLU32" s="67"/>
      <c r="BLV32" s="67"/>
      <c r="BLW32" s="67"/>
      <c r="BLX32" s="67"/>
      <c r="BLY32" s="67"/>
      <c r="BLZ32" s="67"/>
      <c r="BMA32" s="67"/>
      <c r="BMB32" s="67"/>
      <c r="BMC32" s="67"/>
      <c r="BMD32" s="67"/>
      <c r="BME32" s="67"/>
      <c r="BMF32" s="67"/>
      <c r="BMG32" s="67"/>
      <c r="BMH32" s="67"/>
      <c r="BMI32" s="67"/>
      <c r="BMJ32" s="67"/>
      <c r="BMK32" s="67"/>
      <c r="BML32" s="67"/>
      <c r="BMM32" s="67"/>
      <c r="BMN32" s="67"/>
      <c r="BMO32" s="67"/>
      <c r="BMP32" s="67"/>
      <c r="BMQ32" s="67"/>
      <c r="BMR32" s="67"/>
      <c r="BMS32" s="67"/>
      <c r="BMT32" s="67"/>
      <c r="BMU32" s="67"/>
      <c r="BMV32" s="67"/>
      <c r="BMW32" s="67"/>
      <c r="BMX32" s="67"/>
      <c r="BMY32" s="67"/>
      <c r="BMZ32" s="67"/>
      <c r="BNA32" s="67"/>
      <c r="BNB32" s="67"/>
      <c r="BNC32" s="67"/>
      <c r="BND32" s="67"/>
      <c r="BNE32" s="67"/>
      <c r="BNF32" s="67"/>
      <c r="BNG32" s="67"/>
      <c r="BNH32" s="67"/>
      <c r="BNI32" s="67"/>
      <c r="BNJ32" s="67"/>
      <c r="BNK32" s="67"/>
      <c r="BNL32" s="67"/>
      <c r="BNM32" s="67"/>
      <c r="BNN32" s="67"/>
      <c r="BNO32" s="67"/>
      <c r="BNP32" s="67"/>
      <c r="BNQ32" s="67"/>
      <c r="BNR32" s="67"/>
      <c r="BNS32" s="67"/>
      <c r="BNT32" s="67"/>
      <c r="BNU32" s="67"/>
      <c r="BNV32" s="67"/>
      <c r="BNW32" s="67"/>
      <c r="BNX32" s="67"/>
      <c r="BNY32" s="67"/>
      <c r="BNZ32" s="67"/>
      <c r="BOA32" s="67"/>
      <c r="BOB32" s="67"/>
      <c r="BOC32" s="67"/>
      <c r="BOD32" s="67"/>
      <c r="BOE32" s="67"/>
      <c r="BOF32" s="67"/>
      <c r="BOG32" s="67"/>
      <c r="BOH32" s="67"/>
      <c r="BOI32" s="67"/>
      <c r="BOJ32" s="67"/>
      <c r="BOK32" s="67"/>
      <c r="BOL32" s="67"/>
      <c r="BOM32" s="67"/>
      <c r="BON32" s="67"/>
      <c r="BOO32" s="67"/>
      <c r="BOP32" s="67"/>
      <c r="BOQ32" s="67"/>
      <c r="BOR32" s="67"/>
      <c r="BOS32" s="67"/>
      <c r="BOT32" s="67"/>
      <c r="BOU32" s="67"/>
      <c r="BOV32" s="67"/>
      <c r="BOW32" s="67"/>
      <c r="BOX32" s="67"/>
      <c r="BOY32" s="67"/>
      <c r="BOZ32" s="67"/>
      <c r="BPA32" s="67"/>
      <c r="BPB32" s="67"/>
      <c r="BPC32" s="67"/>
      <c r="BPD32" s="67"/>
      <c r="BPE32" s="67"/>
      <c r="BPF32" s="67"/>
      <c r="BPG32" s="67"/>
      <c r="BPH32" s="67"/>
      <c r="BPI32" s="67"/>
      <c r="BPJ32" s="67"/>
      <c r="BPK32" s="67"/>
      <c r="BPL32" s="67"/>
      <c r="BPM32" s="67"/>
      <c r="BPN32" s="67"/>
      <c r="BPO32" s="67"/>
      <c r="BPP32" s="67"/>
      <c r="BPQ32" s="67"/>
      <c r="BPR32" s="67"/>
      <c r="BPS32" s="67"/>
      <c r="BPT32" s="67"/>
      <c r="BPU32" s="67"/>
      <c r="BPV32" s="67"/>
      <c r="BPW32" s="67"/>
      <c r="BPX32" s="67"/>
      <c r="BPY32" s="67"/>
      <c r="BPZ32" s="67"/>
      <c r="BQA32" s="67"/>
      <c r="BQB32" s="67"/>
      <c r="BQC32" s="67"/>
      <c r="BQD32" s="67"/>
      <c r="BQE32" s="67"/>
      <c r="BQF32" s="67"/>
      <c r="BQG32" s="67"/>
      <c r="BQH32" s="67"/>
      <c r="BQI32" s="67"/>
      <c r="BQJ32" s="67"/>
      <c r="BQK32" s="67"/>
      <c r="BQL32" s="67"/>
      <c r="BQM32" s="67"/>
      <c r="BQN32" s="67"/>
      <c r="BQO32" s="67"/>
      <c r="BQP32" s="67"/>
      <c r="BQQ32" s="67"/>
      <c r="BQR32" s="67"/>
      <c r="BQS32" s="67"/>
      <c r="BQT32" s="67"/>
      <c r="BQU32" s="67"/>
      <c r="BQV32" s="67"/>
      <c r="BQW32" s="67"/>
      <c r="BQX32" s="67"/>
      <c r="BQY32" s="67"/>
      <c r="BQZ32" s="67"/>
      <c r="BRA32" s="67"/>
      <c r="BRB32" s="67"/>
      <c r="BRC32" s="67"/>
      <c r="BRD32" s="67"/>
      <c r="BRE32" s="67"/>
      <c r="BRF32" s="67"/>
      <c r="BRG32" s="67"/>
      <c r="BRH32" s="67"/>
      <c r="BRI32" s="67"/>
      <c r="BRJ32" s="67"/>
      <c r="BRK32" s="67"/>
      <c r="BRL32" s="67"/>
      <c r="BRM32" s="67"/>
      <c r="BRN32" s="67"/>
      <c r="BRO32" s="67"/>
      <c r="BRP32" s="67"/>
      <c r="BRQ32" s="67"/>
      <c r="BRR32" s="67"/>
      <c r="BRS32" s="67"/>
      <c r="BRT32" s="67"/>
      <c r="BRU32" s="67"/>
      <c r="BRV32" s="67"/>
      <c r="BRW32" s="67"/>
      <c r="BRX32" s="67"/>
      <c r="BRY32" s="67"/>
      <c r="BRZ32" s="67"/>
      <c r="BSA32" s="67"/>
      <c r="BSB32" s="67"/>
      <c r="BSC32" s="67"/>
      <c r="BSD32" s="67"/>
      <c r="BSE32" s="67"/>
      <c r="BSF32" s="67"/>
      <c r="BSG32" s="67"/>
      <c r="BSH32" s="67"/>
      <c r="BSI32" s="67"/>
      <c r="BSJ32" s="67"/>
      <c r="BSK32" s="67"/>
      <c r="BSL32" s="67"/>
      <c r="BSM32" s="67"/>
      <c r="BSN32" s="67"/>
      <c r="BSO32" s="67"/>
      <c r="BSP32" s="67"/>
      <c r="BSQ32" s="67"/>
      <c r="BSR32" s="67"/>
      <c r="BSS32" s="67"/>
      <c r="BST32" s="67"/>
      <c r="BSU32" s="67"/>
      <c r="BSV32" s="67"/>
      <c r="BSW32" s="67"/>
      <c r="BSX32" s="67"/>
      <c r="BSY32" s="67"/>
      <c r="BSZ32" s="67"/>
      <c r="BTA32" s="67"/>
      <c r="BTB32" s="67"/>
      <c r="BTC32" s="67"/>
      <c r="BTD32" s="67"/>
      <c r="BTE32" s="67"/>
      <c r="BTF32" s="67"/>
      <c r="BTG32" s="67"/>
      <c r="BTH32" s="67"/>
      <c r="BTI32" s="67"/>
      <c r="BTJ32" s="67"/>
      <c r="BTK32" s="67"/>
      <c r="BTL32" s="67"/>
      <c r="BTM32" s="67"/>
      <c r="BTN32" s="67"/>
      <c r="BTO32" s="67"/>
      <c r="BTP32" s="67"/>
      <c r="BTQ32" s="67"/>
      <c r="BTR32" s="67"/>
      <c r="BTS32" s="67"/>
      <c r="BTT32" s="67"/>
      <c r="BTU32" s="67"/>
      <c r="BTV32" s="67"/>
      <c r="BTW32" s="67"/>
      <c r="BTX32" s="67"/>
      <c r="BTY32" s="67"/>
      <c r="BTZ32" s="67"/>
      <c r="BUA32" s="67"/>
      <c r="BUB32" s="67"/>
      <c r="BUC32" s="67"/>
      <c r="BUD32" s="67"/>
      <c r="BUE32" s="67"/>
      <c r="BUF32" s="67"/>
      <c r="BUG32" s="67"/>
      <c r="BUH32" s="67"/>
      <c r="BUI32" s="67"/>
      <c r="BUJ32" s="67"/>
      <c r="BUK32" s="67"/>
      <c r="BUL32" s="67"/>
      <c r="BUM32" s="67"/>
      <c r="BUN32" s="67"/>
      <c r="BUO32" s="67"/>
      <c r="BUP32" s="67"/>
      <c r="BUQ32" s="67"/>
      <c r="BUR32" s="67"/>
      <c r="BUS32" s="67"/>
      <c r="BUT32" s="67"/>
      <c r="BUU32" s="67"/>
      <c r="BUV32" s="67"/>
      <c r="BUW32" s="67"/>
      <c r="BUX32" s="67"/>
      <c r="BUY32" s="67"/>
      <c r="BUZ32" s="67"/>
      <c r="BVA32" s="67"/>
      <c r="BVB32" s="67"/>
      <c r="BVC32" s="67"/>
      <c r="BVD32" s="67"/>
      <c r="BVE32" s="67"/>
      <c r="BVF32" s="67"/>
      <c r="BVG32" s="67"/>
      <c r="BVH32" s="67"/>
      <c r="BVI32" s="67"/>
      <c r="BVJ32" s="67"/>
      <c r="BVK32" s="67"/>
      <c r="BVL32" s="67"/>
      <c r="BVM32" s="67"/>
      <c r="BVN32" s="67"/>
      <c r="BVO32" s="67"/>
      <c r="BVP32" s="67"/>
      <c r="BVQ32" s="67"/>
      <c r="BVR32" s="67"/>
      <c r="BVS32" s="67"/>
      <c r="BVT32" s="67"/>
      <c r="BVU32" s="67"/>
      <c r="BVV32" s="67"/>
      <c r="BVW32" s="67"/>
      <c r="BVX32" s="67"/>
      <c r="BVY32" s="67"/>
      <c r="BVZ32" s="67"/>
      <c r="BWA32" s="67"/>
      <c r="BWB32" s="67"/>
      <c r="BWC32" s="67"/>
      <c r="BWD32" s="67"/>
      <c r="BWE32" s="67"/>
      <c r="BWF32" s="67"/>
      <c r="BWG32" s="67"/>
      <c r="BWH32" s="67"/>
      <c r="BWI32" s="67"/>
      <c r="BWJ32" s="67"/>
      <c r="BWK32" s="67"/>
      <c r="BWL32" s="67"/>
      <c r="BWM32" s="67"/>
      <c r="BWN32" s="67"/>
      <c r="BWO32" s="67"/>
    </row>
    <row r="33" spans="1:1965" s="68" customFormat="1" ht="63" x14ac:dyDescent="0.25">
      <c r="A33" s="77">
        <v>63</v>
      </c>
      <c r="B33" s="93" t="s">
        <v>462</v>
      </c>
      <c r="C33" s="87" t="s">
        <v>463</v>
      </c>
      <c r="D33" s="79" t="s">
        <v>464</v>
      </c>
      <c r="E33" s="80">
        <v>17000</v>
      </c>
      <c r="F33" s="80">
        <v>18000</v>
      </c>
      <c r="G33" s="80">
        <v>0</v>
      </c>
      <c r="H33" s="80">
        <v>0</v>
      </c>
      <c r="I33" s="80">
        <v>0</v>
      </c>
      <c r="J33" s="80">
        <v>0</v>
      </c>
      <c r="K33" s="80">
        <v>0</v>
      </c>
      <c r="L33" s="80">
        <v>0</v>
      </c>
      <c r="M33" s="80">
        <v>0</v>
      </c>
      <c r="N33" s="81">
        <v>0</v>
      </c>
      <c r="O33" s="82">
        <f t="shared" si="2"/>
        <v>35000</v>
      </c>
      <c r="P33" s="84"/>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c r="IU33" s="67"/>
      <c r="IV33" s="67"/>
      <c r="IW33" s="67"/>
      <c r="IX33" s="67"/>
      <c r="IY33" s="67"/>
      <c r="IZ33" s="67"/>
      <c r="JA33" s="67"/>
      <c r="JB33" s="67"/>
      <c r="JC33" s="67"/>
      <c r="JD33" s="67"/>
      <c r="JE33" s="67"/>
      <c r="JF33" s="67"/>
      <c r="JG33" s="67"/>
      <c r="JH33" s="67"/>
      <c r="JI33" s="67"/>
      <c r="JJ33" s="67"/>
      <c r="JK33" s="67"/>
      <c r="JL33" s="67"/>
      <c r="JM33" s="67"/>
      <c r="JN33" s="67"/>
      <c r="JO33" s="67"/>
      <c r="JP33" s="67"/>
      <c r="JQ33" s="67"/>
      <c r="JR33" s="67"/>
      <c r="JS33" s="67"/>
      <c r="JT33" s="67"/>
      <c r="JU33" s="67"/>
      <c r="JV33" s="67"/>
      <c r="JW33" s="67"/>
      <c r="JX33" s="67"/>
      <c r="JY33" s="67"/>
      <c r="JZ33" s="67"/>
      <c r="KA33" s="67"/>
      <c r="KB33" s="67"/>
      <c r="KC33" s="67"/>
      <c r="KD33" s="67"/>
      <c r="KE33" s="67"/>
      <c r="KF33" s="67"/>
      <c r="KG33" s="67"/>
      <c r="KH33" s="67"/>
      <c r="KI33" s="67"/>
      <c r="KJ33" s="67"/>
      <c r="KK33" s="67"/>
      <c r="KL33" s="67"/>
      <c r="KM33" s="67"/>
      <c r="KN33" s="67"/>
      <c r="KO33" s="67"/>
      <c r="KP33" s="67"/>
      <c r="KQ33" s="67"/>
      <c r="KR33" s="67"/>
      <c r="KS33" s="67"/>
      <c r="KT33" s="67"/>
      <c r="KU33" s="67"/>
      <c r="KV33" s="67"/>
      <c r="KW33" s="67"/>
      <c r="KX33" s="67"/>
      <c r="KY33" s="67"/>
      <c r="KZ33" s="67"/>
      <c r="LA33" s="67"/>
      <c r="LB33" s="67"/>
      <c r="LC33" s="67"/>
      <c r="LD33" s="67"/>
      <c r="LE33" s="67"/>
      <c r="LF33" s="67"/>
      <c r="LG33" s="67"/>
      <c r="LH33" s="67"/>
      <c r="LI33" s="67"/>
      <c r="LJ33" s="67"/>
      <c r="LK33" s="67"/>
      <c r="LL33" s="67"/>
      <c r="LM33" s="67"/>
      <c r="LN33" s="67"/>
      <c r="LO33" s="67"/>
      <c r="LP33" s="67"/>
      <c r="LQ33" s="67"/>
      <c r="LR33" s="67"/>
      <c r="LS33" s="67"/>
      <c r="LT33" s="67"/>
      <c r="LU33" s="67"/>
      <c r="LV33" s="67"/>
      <c r="LW33" s="67"/>
      <c r="LX33" s="67"/>
      <c r="LY33" s="67"/>
      <c r="LZ33" s="67"/>
      <c r="MA33" s="67"/>
      <c r="MB33" s="67"/>
      <c r="MC33" s="67"/>
      <c r="MD33" s="67"/>
      <c r="ME33" s="67"/>
      <c r="MF33" s="67"/>
      <c r="MG33" s="67"/>
      <c r="MH33" s="67"/>
      <c r="MI33" s="67"/>
      <c r="MJ33" s="67"/>
      <c r="MK33" s="67"/>
      <c r="ML33" s="67"/>
      <c r="MM33" s="67"/>
      <c r="MN33" s="67"/>
      <c r="MO33" s="67"/>
      <c r="MP33" s="67"/>
      <c r="MQ33" s="67"/>
      <c r="MR33" s="67"/>
      <c r="MS33" s="67"/>
      <c r="MT33" s="67"/>
      <c r="MU33" s="67"/>
      <c r="MV33" s="67"/>
      <c r="MW33" s="67"/>
      <c r="MX33" s="67"/>
      <c r="MY33" s="67"/>
      <c r="MZ33" s="67"/>
      <c r="NA33" s="67"/>
      <c r="NB33" s="67"/>
      <c r="NC33" s="67"/>
      <c r="ND33" s="67"/>
      <c r="NE33" s="67"/>
      <c r="NF33" s="67"/>
      <c r="NG33" s="67"/>
      <c r="NH33" s="67"/>
      <c r="NI33" s="67"/>
      <c r="NJ33" s="67"/>
      <c r="NK33" s="67"/>
      <c r="NL33" s="67"/>
      <c r="NM33" s="67"/>
      <c r="NN33" s="67"/>
      <c r="NO33" s="67"/>
      <c r="NP33" s="67"/>
      <c r="NQ33" s="67"/>
      <c r="NR33" s="67"/>
      <c r="NS33" s="67"/>
      <c r="NT33" s="67"/>
      <c r="NU33" s="67"/>
      <c r="NV33" s="67"/>
      <c r="NW33" s="67"/>
      <c r="NX33" s="67"/>
      <c r="NY33" s="67"/>
      <c r="NZ33" s="67"/>
      <c r="OA33" s="67"/>
      <c r="OB33" s="67"/>
      <c r="OC33" s="67"/>
      <c r="OD33" s="67"/>
      <c r="OE33" s="67"/>
      <c r="OF33" s="67"/>
      <c r="OG33" s="67"/>
      <c r="OH33" s="67"/>
      <c r="OI33" s="67"/>
      <c r="OJ33" s="67"/>
      <c r="OK33" s="67"/>
      <c r="OL33" s="67"/>
      <c r="OM33" s="67"/>
      <c r="ON33" s="67"/>
      <c r="OO33" s="67"/>
      <c r="OP33" s="67"/>
      <c r="OQ33" s="67"/>
      <c r="OR33" s="67"/>
      <c r="OS33" s="67"/>
      <c r="OT33" s="67"/>
      <c r="OU33" s="67"/>
      <c r="OV33" s="67"/>
      <c r="OW33" s="67"/>
      <c r="OX33" s="67"/>
      <c r="OY33" s="67"/>
      <c r="OZ33" s="67"/>
      <c r="PA33" s="67"/>
      <c r="PB33" s="67"/>
      <c r="PC33" s="67"/>
      <c r="PD33" s="67"/>
      <c r="PE33" s="67"/>
      <c r="PF33" s="67"/>
      <c r="PG33" s="67"/>
      <c r="PH33" s="67"/>
      <c r="PI33" s="67"/>
      <c r="PJ33" s="67"/>
      <c r="PK33" s="67"/>
      <c r="PL33" s="67"/>
      <c r="PM33" s="67"/>
      <c r="PN33" s="67"/>
      <c r="PO33" s="67"/>
      <c r="PP33" s="67"/>
      <c r="PQ33" s="67"/>
      <c r="PR33" s="67"/>
      <c r="PS33" s="67"/>
      <c r="PT33" s="67"/>
      <c r="PU33" s="67"/>
      <c r="PV33" s="67"/>
      <c r="PW33" s="67"/>
      <c r="PX33" s="67"/>
      <c r="PY33" s="67"/>
      <c r="PZ33" s="67"/>
      <c r="QA33" s="67"/>
      <c r="QB33" s="67"/>
      <c r="QC33" s="67"/>
      <c r="QD33" s="67"/>
      <c r="QE33" s="67"/>
      <c r="QF33" s="67"/>
      <c r="QG33" s="67"/>
      <c r="QH33" s="67"/>
      <c r="QI33" s="67"/>
      <c r="QJ33" s="67"/>
      <c r="QK33" s="67"/>
      <c r="QL33" s="67"/>
      <c r="QM33" s="67"/>
      <c r="QN33" s="67"/>
      <c r="QO33" s="67"/>
      <c r="QP33" s="67"/>
      <c r="QQ33" s="67"/>
      <c r="QR33" s="67"/>
      <c r="QS33" s="67"/>
      <c r="QT33" s="67"/>
      <c r="QU33" s="67"/>
      <c r="QV33" s="67"/>
      <c r="QW33" s="67"/>
      <c r="QX33" s="67"/>
      <c r="QY33" s="67"/>
      <c r="QZ33" s="67"/>
      <c r="RA33" s="67"/>
      <c r="RB33" s="67"/>
      <c r="RC33" s="67"/>
      <c r="RD33" s="67"/>
      <c r="RE33" s="67"/>
      <c r="RF33" s="67"/>
      <c r="RG33" s="67"/>
      <c r="RH33" s="67"/>
      <c r="RI33" s="67"/>
      <c r="RJ33" s="67"/>
      <c r="RK33" s="67"/>
      <c r="RL33" s="67"/>
      <c r="RM33" s="67"/>
      <c r="RN33" s="67"/>
      <c r="RO33" s="67"/>
      <c r="RP33" s="67"/>
      <c r="RQ33" s="67"/>
      <c r="RR33" s="67"/>
      <c r="RS33" s="67"/>
      <c r="RT33" s="67"/>
      <c r="RU33" s="67"/>
      <c r="RV33" s="67"/>
      <c r="RW33" s="67"/>
      <c r="RX33" s="67"/>
      <c r="RY33" s="67"/>
      <c r="RZ33" s="67"/>
      <c r="SA33" s="67"/>
      <c r="SB33" s="67"/>
      <c r="SC33" s="67"/>
      <c r="SD33" s="67"/>
      <c r="SE33" s="67"/>
      <c r="SF33" s="67"/>
      <c r="SG33" s="67"/>
      <c r="SH33" s="67"/>
      <c r="SI33" s="67"/>
      <c r="SJ33" s="67"/>
      <c r="SK33" s="67"/>
      <c r="SL33" s="67"/>
      <c r="SM33" s="67"/>
      <c r="SN33" s="67"/>
      <c r="SO33" s="67"/>
      <c r="SP33" s="67"/>
      <c r="SQ33" s="67"/>
      <c r="SR33" s="67"/>
      <c r="SS33" s="67"/>
      <c r="ST33" s="67"/>
      <c r="SU33" s="67"/>
      <c r="SV33" s="67"/>
      <c r="SW33" s="67"/>
      <c r="SX33" s="67"/>
      <c r="SY33" s="67"/>
      <c r="SZ33" s="67"/>
      <c r="TA33" s="67"/>
      <c r="TB33" s="67"/>
      <c r="TC33" s="67"/>
      <c r="TD33" s="67"/>
      <c r="TE33" s="67"/>
      <c r="TF33" s="67"/>
      <c r="TG33" s="67"/>
      <c r="TH33" s="67"/>
      <c r="TI33" s="67"/>
      <c r="TJ33" s="67"/>
      <c r="TK33" s="67"/>
      <c r="TL33" s="67"/>
      <c r="TM33" s="67"/>
      <c r="TN33" s="67"/>
      <c r="TO33" s="67"/>
      <c r="TP33" s="67"/>
      <c r="TQ33" s="67"/>
      <c r="TR33" s="67"/>
      <c r="TS33" s="67"/>
      <c r="TT33" s="67"/>
      <c r="TU33" s="67"/>
      <c r="TV33" s="67"/>
      <c r="TW33" s="67"/>
      <c r="TX33" s="67"/>
      <c r="TY33" s="67"/>
      <c r="TZ33" s="67"/>
      <c r="UA33" s="67"/>
      <c r="UB33" s="67"/>
      <c r="UC33" s="67"/>
      <c r="UD33" s="67"/>
      <c r="UE33" s="67"/>
      <c r="UF33" s="67"/>
      <c r="UG33" s="67"/>
      <c r="UH33" s="67"/>
      <c r="UI33" s="67"/>
      <c r="UJ33" s="67"/>
      <c r="UK33" s="67"/>
      <c r="UL33" s="67"/>
      <c r="UM33" s="67"/>
      <c r="UN33" s="67"/>
      <c r="UO33" s="67"/>
      <c r="UP33" s="67"/>
      <c r="UQ33" s="67"/>
      <c r="UR33" s="67"/>
      <c r="US33" s="67"/>
      <c r="UT33" s="67"/>
      <c r="UU33" s="67"/>
      <c r="UV33" s="67"/>
      <c r="UW33" s="67"/>
      <c r="UX33" s="67"/>
      <c r="UY33" s="67"/>
      <c r="UZ33" s="67"/>
      <c r="VA33" s="67"/>
      <c r="VB33" s="67"/>
      <c r="VC33" s="67"/>
      <c r="VD33" s="67"/>
      <c r="VE33" s="67"/>
      <c r="VF33" s="67"/>
      <c r="VG33" s="67"/>
      <c r="VH33" s="67"/>
      <c r="VI33" s="67"/>
      <c r="VJ33" s="67"/>
      <c r="VK33" s="67"/>
      <c r="VL33" s="67"/>
      <c r="VM33" s="67"/>
      <c r="VN33" s="67"/>
      <c r="VO33" s="67"/>
      <c r="VP33" s="67"/>
      <c r="VQ33" s="67"/>
      <c r="VR33" s="67"/>
      <c r="VS33" s="67"/>
      <c r="VT33" s="67"/>
      <c r="VU33" s="67"/>
      <c r="VV33" s="67"/>
      <c r="VW33" s="67"/>
      <c r="VX33" s="67"/>
      <c r="VY33" s="67"/>
      <c r="VZ33" s="67"/>
      <c r="WA33" s="67"/>
      <c r="WB33" s="67"/>
      <c r="WC33" s="67"/>
      <c r="WD33" s="67"/>
      <c r="WE33" s="67"/>
      <c r="WF33" s="67"/>
      <c r="WG33" s="67"/>
      <c r="WH33" s="67"/>
      <c r="WI33" s="67"/>
      <c r="WJ33" s="67"/>
      <c r="WK33" s="67"/>
      <c r="WL33" s="67"/>
      <c r="WM33" s="67"/>
      <c r="WN33" s="67"/>
      <c r="WO33" s="67"/>
      <c r="WP33" s="67"/>
      <c r="WQ33" s="67"/>
      <c r="WR33" s="67"/>
      <c r="WS33" s="67"/>
      <c r="WT33" s="67"/>
      <c r="WU33" s="67"/>
      <c r="WV33" s="67"/>
      <c r="WW33" s="67"/>
      <c r="WX33" s="67"/>
      <c r="WY33" s="67"/>
      <c r="WZ33" s="67"/>
      <c r="XA33" s="67"/>
      <c r="XB33" s="67"/>
      <c r="XC33" s="67"/>
      <c r="XD33" s="67"/>
      <c r="XE33" s="67"/>
      <c r="XF33" s="67"/>
      <c r="XG33" s="67"/>
      <c r="XH33" s="67"/>
      <c r="XI33" s="67"/>
      <c r="XJ33" s="67"/>
      <c r="XK33" s="67"/>
      <c r="XL33" s="67"/>
      <c r="XM33" s="67"/>
      <c r="XN33" s="67"/>
      <c r="XO33" s="67"/>
      <c r="XP33" s="67"/>
      <c r="XQ33" s="67"/>
      <c r="XR33" s="67"/>
      <c r="XS33" s="67"/>
      <c r="XT33" s="67"/>
      <c r="XU33" s="67"/>
      <c r="XV33" s="67"/>
      <c r="XW33" s="67"/>
      <c r="XX33" s="67"/>
      <c r="XY33" s="67"/>
      <c r="XZ33" s="67"/>
      <c r="YA33" s="67"/>
      <c r="YB33" s="67"/>
      <c r="YC33" s="67"/>
      <c r="YD33" s="67"/>
      <c r="YE33" s="67"/>
      <c r="YF33" s="67"/>
      <c r="YG33" s="67"/>
      <c r="YH33" s="67"/>
      <c r="YI33" s="67"/>
      <c r="YJ33" s="67"/>
      <c r="YK33" s="67"/>
      <c r="YL33" s="67"/>
      <c r="YM33" s="67"/>
      <c r="YN33" s="67"/>
      <c r="YO33" s="67"/>
      <c r="YP33" s="67"/>
      <c r="YQ33" s="67"/>
      <c r="YR33" s="67"/>
      <c r="YS33" s="67"/>
      <c r="YT33" s="67"/>
      <c r="YU33" s="67"/>
      <c r="YV33" s="67"/>
      <c r="YW33" s="67"/>
      <c r="YX33" s="67"/>
      <c r="YY33" s="67"/>
      <c r="YZ33" s="67"/>
      <c r="ZA33" s="67"/>
      <c r="ZB33" s="67"/>
      <c r="ZC33" s="67"/>
      <c r="ZD33" s="67"/>
      <c r="ZE33" s="67"/>
      <c r="ZF33" s="67"/>
      <c r="ZG33" s="67"/>
      <c r="ZH33" s="67"/>
      <c r="ZI33" s="67"/>
      <c r="ZJ33" s="67"/>
      <c r="ZK33" s="67"/>
      <c r="ZL33" s="67"/>
      <c r="ZM33" s="67"/>
      <c r="ZN33" s="67"/>
      <c r="ZO33" s="67"/>
      <c r="ZP33" s="67"/>
      <c r="ZQ33" s="67"/>
      <c r="ZR33" s="67"/>
      <c r="ZS33" s="67"/>
      <c r="ZT33" s="67"/>
      <c r="ZU33" s="67"/>
      <c r="ZV33" s="67"/>
      <c r="ZW33" s="67"/>
      <c r="ZX33" s="67"/>
      <c r="ZY33" s="67"/>
      <c r="ZZ33" s="67"/>
      <c r="AAA33" s="67"/>
      <c r="AAB33" s="67"/>
      <c r="AAC33" s="67"/>
      <c r="AAD33" s="67"/>
      <c r="AAE33" s="67"/>
      <c r="AAF33" s="67"/>
      <c r="AAG33" s="67"/>
      <c r="AAH33" s="67"/>
      <c r="AAI33" s="67"/>
      <c r="AAJ33" s="67"/>
      <c r="AAK33" s="67"/>
      <c r="AAL33" s="67"/>
      <c r="AAM33" s="67"/>
      <c r="AAN33" s="67"/>
      <c r="AAO33" s="67"/>
      <c r="AAP33" s="67"/>
      <c r="AAQ33" s="67"/>
      <c r="AAR33" s="67"/>
      <c r="AAS33" s="67"/>
      <c r="AAT33" s="67"/>
      <c r="AAU33" s="67"/>
      <c r="AAV33" s="67"/>
      <c r="AAW33" s="67"/>
      <c r="AAX33" s="67"/>
      <c r="AAY33" s="67"/>
      <c r="AAZ33" s="67"/>
      <c r="ABA33" s="67"/>
      <c r="ABB33" s="67"/>
      <c r="ABC33" s="67"/>
      <c r="ABD33" s="67"/>
      <c r="ABE33" s="67"/>
      <c r="ABF33" s="67"/>
      <c r="ABG33" s="67"/>
      <c r="ABH33" s="67"/>
      <c r="ABI33" s="67"/>
      <c r="ABJ33" s="67"/>
      <c r="ABK33" s="67"/>
      <c r="ABL33" s="67"/>
      <c r="ABM33" s="67"/>
      <c r="ABN33" s="67"/>
      <c r="ABO33" s="67"/>
      <c r="ABP33" s="67"/>
      <c r="ABQ33" s="67"/>
      <c r="ABR33" s="67"/>
      <c r="ABS33" s="67"/>
      <c r="ABT33" s="67"/>
      <c r="ABU33" s="67"/>
      <c r="ABV33" s="67"/>
      <c r="ABW33" s="67"/>
      <c r="ABX33" s="67"/>
      <c r="ABY33" s="67"/>
      <c r="ABZ33" s="67"/>
      <c r="ACA33" s="67"/>
      <c r="ACB33" s="67"/>
      <c r="ACC33" s="67"/>
      <c r="ACD33" s="67"/>
      <c r="ACE33" s="67"/>
      <c r="ACF33" s="67"/>
      <c r="ACG33" s="67"/>
      <c r="ACH33" s="67"/>
      <c r="ACI33" s="67"/>
      <c r="ACJ33" s="67"/>
      <c r="ACK33" s="67"/>
      <c r="ACL33" s="67"/>
      <c r="ACM33" s="67"/>
      <c r="ACN33" s="67"/>
      <c r="ACO33" s="67"/>
      <c r="ACP33" s="67"/>
      <c r="ACQ33" s="67"/>
      <c r="ACR33" s="67"/>
      <c r="ACS33" s="67"/>
      <c r="ACT33" s="67"/>
      <c r="ACU33" s="67"/>
      <c r="ACV33" s="67"/>
      <c r="ACW33" s="67"/>
      <c r="ACX33" s="67"/>
      <c r="ACY33" s="67"/>
      <c r="ACZ33" s="67"/>
      <c r="ADA33" s="67"/>
      <c r="ADB33" s="67"/>
      <c r="ADC33" s="67"/>
      <c r="ADD33" s="67"/>
      <c r="ADE33" s="67"/>
      <c r="ADF33" s="67"/>
      <c r="ADG33" s="67"/>
      <c r="ADH33" s="67"/>
      <c r="ADI33" s="67"/>
      <c r="ADJ33" s="67"/>
      <c r="ADK33" s="67"/>
      <c r="ADL33" s="67"/>
      <c r="ADM33" s="67"/>
      <c r="ADN33" s="67"/>
      <c r="ADO33" s="67"/>
      <c r="ADP33" s="67"/>
      <c r="ADQ33" s="67"/>
      <c r="ADR33" s="67"/>
      <c r="ADS33" s="67"/>
      <c r="ADT33" s="67"/>
      <c r="ADU33" s="67"/>
      <c r="ADV33" s="67"/>
      <c r="ADW33" s="67"/>
      <c r="ADX33" s="67"/>
      <c r="ADY33" s="67"/>
      <c r="ADZ33" s="67"/>
      <c r="AEA33" s="67"/>
      <c r="AEB33" s="67"/>
      <c r="AEC33" s="67"/>
      <c r="AED33" s="67"/>
      <c r="AEE33" s="67"/>
      <c r="AEF33" s="67"/>
      <c r="AEG33" s="67"/>
      <c r="AEH33" s="67"/>
      <c r="AEI33" s="67"/>
      <c r="AEJ33" s="67"/>
      <c r="AEK33" s="67"/>
      <c r="AEL33" s="67"/>
      <c r="AEM33" s="67"/>
      <c r="AEN33" s="67"/>
      <c r="AEO33" s="67"/>
      <c r="AEP33" s="67"/>
      <c r="AEQ33" s="67"/>
      <c r="AER33" s="67"/>
      <c r="AES33" s="67"/>
      <c r="AET33" s="67"/>
      <c r="AEU33" s="67"/>
      <c r="AEV33" s="67"/>
      <c r="AEW33" s="67"/>
      <c r="AEX33" s="67"/>
      <c r="AEY33" s="67"/>
      <c r="AEZ33" s="67"/>
      <c r="AFA33" s="67"/>
      <c r="AFB33" s="67"/>
      <c r="AFC33" s="67"/>
      <c r="AFD33" s="67"/>
      <c r="AFE33" s="67"/>
      <c r="AFF33" s="67"/>
      <c r="AFG33" s="67"/>
      <c r="AFH33" s="67"/>
      <c r="AFI33" s="67"/>
      <c r="AFJ33" s="67"/>
      <c r="AFK33" s="67"/>
      <c r="AFL33" s="67"/>
      <c r="AFM33" s="67"/>
      <c r="AFN33" s="67"/>
      <c r="AFO33" s="67"/>
      <c r="AFP33" s="67"/>
      <c r="AFQ33" s="67"/>
      <c r="AFR33" s="67"/>
      <c r="AFS33" s="67"/>
      <c r="AFT33" s="67"/>
      <c r="AFU33" s="67"/>
      <c r="AFV33" s="67"/>
      <c r="AFW33" s="67"/>
      <c r="AFX33" s="67"/>
      <c r="AFY33" s="67"/>
      <c r="AFZ33" s="67"/>
      <c r="AGA33" s="67"/>
      <c r="AGB33" s="67"/>
      <c r="AGC33" s="67"/>
      <c r="AGD33" s="67"/>
      <c r="AGE33" s="67"/>
      <c r="AGF33" s="67"/>
      <c r="AGG33" s="67"/>
      <c r="AGH33" s="67"/>
      <c r="AGI33" s="67"/>
      <c r="AGJ33" s="67"/>
      <c r="AGK33" s="67"/>
      <c r="AGL33" s="67"/>
      <c r="AGM33" s="67"/>
      <c r="AGN33" s="67"/>
      <c r="AGO33" s="67"/>
      <c r="AGP33" s="67"/>
      <c r="AGQ33" s="67"/>
      <c r="AGR33" s="67"/>
      <c r="AGS33" s="67"/>
      <c r="AGT33" s="67"/>
      <c r="AGU33" s="67"/>
      <c r="AGV33" s="67"/>
      <c r="AGW33" s="67"/>
      <c r="AGX33" s="67"/>
      <c r="AGY33" s="67"/>
      <c r="AGZ33" s="67"/>
      <c r="AHA33" s="67"/>
      <c r="AHB33" s="67"/>
      <c r="AHC33" s="67"/>
      <c r="AHD33" s="67"/>
      <c r="AHE33" s="67"/>
      <c r="AHF33" s="67"/>
      <c r="AHG33" s="67"/>
      <c r="AHH33" s="67"/>
      <c r="AHI33" s="67"/>
      <c r="AHJ33" s="67"/>
      <c r="AHK33" s="67"/>
      <c r="AHL33" s="67"/>
      <c r="AHM33" s="67"/>
      <c r="AHN33" s="67"/>
      <c r="AHO33" s="67"/>
      <c r="AHP33" s="67"/>
      <c r="AHQ33" s="67"/>
      <c r="AHR33" s="67"/>
      <c r="AHS33" s="67"/>
      <c r="AHT33" s="67"/>
      <c r="AHU33" s="67"/>
      <c r="AHV33" s="67"/>
      <c r="AHW33" s="67"/>
      <c r="AHX33" s="67"/>
      <c r="AHY33" s="67"/>
      <c r="AHZ33" s="67"/>
      <c r="AIA33" s="67"/>
      <c r="AIB33" s="67"/>
      <c r="AIC33" s="67"/>
      <c r="AID33" s="67"/>
      <c r="AIE33" s="67"/>
      <c r="AIF33" s="67"/>
      <c r="AIG33" s="67"/>
      <c r="AIH33" s="67"/>
      <c r="AII33" s="67"/>
      <c r="AIJ33" s="67"/>
      <c r="AIK33" s="67"/>
      <c r="AIL33" s="67"/>
      <c r="AIM33" s="67"/>
      <c r="AIN33" s="67"/>
      <c r="AIO33" s="67"/>
      <c r="AIP33" s="67"/>
      <c r="AIQ33" s="67"/>
      <c r="AIR33" s="67"/>
      <c r="AIS33" s="67"/>
      <c r="AIT33" s="67"/>
      <c r="AIU33" s="67"/>
      <c r="AIV33" s="67"/>
      <c r="AIW33" s="67"/>
      <c r="AIX33" s="67"/>
      <c r="AIY33" s="67"/>
      <c r="AIZ33" s="67"/>
      <c r="AJA33" s="67"/>
      <c r="AJB33" s="67"/>
      <c r="AJC33" s="67"/>
      <c r="AJD33" s="67"/>
      <c r="AJE33" s="67"/>
      <c r="AJF33" s="67"/>
      <c r="AJG33" s="67"/>
      <c r="AJH33" s="67"/>
      <c r="AJI33" s="67"/>
      <c r="AJJ33" s="67"/>
      <c r="AJK33" s="67"/>
      <c r="AJL33" s="67"/>
      <c r="AJM33" s="67"/>
      <c r="AJN33" s="67"/>
      <c r="AJO33" s="67"/>
      <c r="AJP33" s="67"/>
      <c r="AJQ33" s="67"/>
      <c r="AJR33" s="67"/>
      <c r="AJS33" s="67"/>
      <c r="AJT33" s="67"/>
      <c r="AJU33" s="67"/>
      <c r="AJV33" s="67"/>
      <c r="AJW33" s="67"/>
      <c r="AJX33" s="67"/>
      <c r="AJY33" s="67"/>
      <c r="AJZ33" s="67"/>
      <c r="AKA33" s="67"/>
      <c r="AKB33" s="67"/>
      <c r="AKC33" s="67"/>
      <c r="AKD33" s="67"/>
      <c r="AKE33" s="67"/>
      <c r="AKF33" s="67"/>
      <c r="AKG33" s="67"/>
      <c r="AKH33" s="67"/>
      <c r="AKI33" s="67"/>
      <c r="AKJ33" s="67"/>
      <c r="AKK33" s="67"/>
      <c r="AKL33" s="67"/>
      <c r="AKM33" s="67"/>
      <c r="AKN33" s="67"/>
      <c r="AKO33" s="67"/>
      <c r="AKP33" s="67"/>
      <c r="AKQ33" s="67"/>
      <c r="AKR33" s="67"/>
      <c r="AKS33" s="67"/>
      <c r="AKT33" s="67"/>
      <c r="AKU33" s="67"/>
      <c r="AKV33" s="67"/>
      <c r="AKW33" s="67"/>
      <c r="AKX33" s="67"/>
      <c r="AKY33" s="67"/>
      <c r="AKZ33" s="67"/>
      <c r="ALA33" s="67"/>
      <c r="ALB33" s="67"/>
      <c r="ALC33" s="67"/>
      <c r="ALD33" s="67"/>
      <c r="ALE33" s="67"/>
      <c r="ALF33" s="67"/>
      <c r="ALG33" s="67"/>
      <c r="ALH33" s="67"/>
      <c r="ALI33" s="67"/>
      <c r="ALJ33" s="67"/>
      <c r="ALK33" s="67"/>
      <c r="ALL33" s="67"/>
      <c r="ALM33" s="67"/>
      <c r="ALN33" s="67"/>
      <c r="ALO33" s="67"/>
      <c r="ALP33" s="67"/>
      <c r="ALQ33" s="67"/>
      <c r="ALR33" s="67"/>
      <c r="ALS33" s="67"/>
      <c r="ALT33" s="67"/>
      <c r="ALU33" s="67"/>
      <c r="ALV33" s="67"/>
      <c r="ALW33" s="67"/>
      <c r="ALX33" s="67"/>
      <c r="ALY33" s="67"/>
      <c r="ALZ33" s="67"/>
      <c r="AMA33" s="67"/>
      <c r="AMB33" s="67"/>
      <c r="AMC33" s="67"/>
      <c r="AMD33" s="67"/>
      <c r="AME33" s="67"/>
      <c r="AMF33" s="67"/>
      <c r="AMG33" s="67"/>
      <c r="AMH33" s="67"/>
      <c r="AMI33" s="67"/>
      <c r="AMJ33" s="67"/>
      <c r="AMK33" s="67"/>
      <c r="AML33" s="67"/>
      <c r="AMM33" s="67"/>
      <c r="AMN33" s="67"/>
      <c r="AMO33" s="67"/>
      <c r="AMP33" s="67"/>
      <c r="AMQ33" s="67"/>
      <c r="AMR33" s="67"/>
      <c r="AMS33" s="67"/>
      <c r="AMT33" s="67"/>
      <c r="AMU33" s="67"/>
      <c r="AMV33" s="67"/>
      <c r="AMW33" s="67"/>
      <c r="AMX33" s="67"/>
      <c r="AMY33" s="67"/>
      <c r="AMZ33" s="67"/>
      <c r="ANA33" s="67"/>
      <c r="ANB33" s="67"/>
      <c r="ANC33" s="67"/>
      <c r="AND33" s="67"/>
      <c r="ANE33" s="67"/>
      <c r="ANF33" s="67"/>
      <c r="ANG33" s="67"/>
      <c r="ANH33" s="67"/>
      <c r="ANI33" s="67"/>
      <c r="ANJ33" s="67"/>
      <c r="ANK33" s="67"/>
      <c r="ANL33" s="67"/>
      <c r="ANM33" s="67"/>
      <c r="ANN33" s="67"/>
      <c r="ANO33" s="67"/>
      <c r="ANP33" s="67"/>
      <c r="ANQ33" s="67"/>
      <c r="ANR33" s="67"/>
      <c r="ANS33" s="67"/>
      <c r="ANT33" s="67"/>
      <c r="ANU33" s="67"/>
      <c r="ANV33" s="67"/>
      <c r="ANW33" s="67"/>
      <c r="ANX33" s="67"/>
      <c r="ANY33" s="67"/>
      <c r="ANZ33" s="67"/>
      <c r="AOA33" s="67"/>
      <c r="AOB33" s="67"/>
      <c r="AOC33" s="67"/>
      <c r="AOD33" s="67"/>
      <c r="AOE33" s="67"/>
      <c r="AOF33" s="67"/>
      <c r="AOG33" s="67"/>
      <c r="AOH33" s="67"/>
      <c r="AOI33" s="67"/>
      <c r="AOJ33" s="67"/>
      <c r="AOK33" s="67"/>
      <c r="AOL33" s="67"/>
      <c r="AOM33" s="67"/>
      <c r="AON33" s="67"/>
      <c r="AOO33" s="67"/>
      <c r="AOP33" s="67"/>
      <c r="AOQ33" s="67"/>
      <c r="AOR33" s="67"/>
      <c r="AOS33" s="67"/>
      <c r="AOT33" s="67"/>
      <c r="AOU33" s="67"/>
      <c r="AOV33" s="67"/>
      <c r="AOW33" s="67"/>
      <c r="AOX33" s="67"/>
      <c r="AOY33" s="67"/>
      <c r="AOZ33" s="67"/>
      <c r="APA33" s="67"/>
      <c r="APB33" s="67"/>
      <c r="APC33" s="67"/>
      <c r="APD33" s="67"/>
      <c r="APE33" s="67"/>
      <c r="APF33" s="67"/>
      <c r="APG33" s="67"/>
      <c r="APH33" s="67"/>
      <c r="API33" s="67"/>
      <c r="APJ33" s="67"/>
      <c r="APK33" s="67"/>
      <c r="APL33" s="67"/>
      <c r="APM33" s="67"/>
      <c r="APN33" s="67"/>
      <c r="APO33" s="67"/>
      <c r="APP33" s="67"/>
      <c r="APQ33" s="67"/>
      <c r="APR33" s="67"/>
      <c r="APS33" s="67"/>
      <c r="APT33" s="67"/>
      <c r="APU33" s="67"/>
      <c r="APV33" s="67"/>
      <c r="APW33" s="67"/>
      <c r="APX33" s="67"/>
      <c r="APY33" s="67"/>
      <c r="APZ33" s="67"/>
      <c r="AQA33" s="67"/>
      <c r="AQB33" s="67"/>
      <c r="AQC33" s="67"/>
      <c r="AQD33" s="67"/>
      <c r="AQE33" s="67"/>
      <c r="AQF33" s="67"/>
      <c r="AQG33" s="67"/>
      <c r="AQH33" s="67"/>
      <c r="AQI33" s="67"/>
      <c r="AQJ33" s="67"/>
      <c r="AQK33" s="67"/>
      <c r="AQL33" s="67"/>
      <c r="AQM33" s="67"/>
      <c r="AQN33" s="67"/>
      <c r="AQO33" s="67"/>
      <c r="AQP33" s="67"/>
      <c r="AQQ33" s="67"/>
      <c r="AQR33" s="67"/>
      <c r="AQS33" s="67"/>
      <c r="AQT33" s="67"/>
      <c r="AQU33" s="67"/>
      <c r="AQV33" s="67"/>
      <c r="AQW33" s="67"/>
      <c r="AQX33" s="67"/>
      <c r="AQY33" s="67"/>
      <c r="AQZ33" s="67"/>
      <c r="ARA33" s="67"/>
      <c r="ARB33" s="67"/>
      <c r="ARC33" s="67"/>
      <c r="ARD33" s="67"/>
      <c r="ARE33" s="67"/>
      <c r="ARF33" s="67"/>
      <c r="ARG33" s="67"/>
      <c r="ARH33" s="67"/>
      <c r="ARI33" s="67"/>
      <c r="ARJ33" s="67"/>
      <c r="ARK33" s="67"/>
      <c r="ARL33" s="67"/>
      <c r="ARM33" s="67"/>
      <c r="ARN33" s="67"/>
      <c r="ARO33" s="67"/>
      <c r="ARP33" s="67"/>
      <c r="ARQ33" s="67"/>
      <c r="ARR33" s="67"/>
      <c r="ARS33" s="67"/>
      <c r="ART33" s="67"/>
      <c r="ARU33" s="67"/>
      <c r="ARV33" s="67"/>
      <c r="ARW33" s="67"/>
      <c r="ARX33" s="67"/>
      <c r="ARY33" s="67"/>
      <c r="ARZ33" s="67"/>
      <c r="ASA33" s="67"/>
      <c r="ASB33" s="67"/>
      <c r="ASC33" s="67"/>
      <c r="ASD33" s="67"/>
      <c r="ASE33" s="67"/>
      <c r="ASF33" s="67"/>
      <c r="ASG33" s="67"/>
      <c r="ASH33" s="67"/>
      <c r="ASI33" s="67"/>
      <c r="ASJ33" s="67"/>
      <c r="ASK33" s="67"/>
      <c r="ASL33" s="67"/>
      <c r="ASM33" s="67"/>
      <c r="ASN33" s="67"/>
      <c r="ASO33" s="67"/>
      <c r="ASP33" s="67"/>
      <c r="ASQ33" s="67"/>
      <c r="ASR33" s="67"/>
      <c r="ASS33" s="67"/>
      <c r="AST33" s="67"/>
      <c r="ASU33" s="67"/>
      <c r="ASV33" s="67"/>
      <c r="ASW33" s="67"/>
      <c r="ASX33" s="67"/>
      <c r="ASY33" s="67"/>
      <c r="ASZ33" s="67"/>
      <c r="ATA33" s="67"/>
      <c r="ATB33" s="67"/>
      <c r="ATC33" s="67"/>
      <c r="ATD33" s="67"/>
      <c r="ATE33" s="67"/>
      <c r="ATF33" s="67"/>
      <c r="ATG33" s="67"/>
      <c r="ATH33" s="67"/>
      <c r="ATI33" s="67"/>
      <c r="ATJ33" s="67"/>
      <c r="ATK33" s="67"/>
      <c r="ATL33" s="67"/>
      <c r="ATM33" s="67"/>
      <c r="ATN33" s="67"/>
      <c r="ATO33" s="67"/>
      <c r="ATP33" s="67"/>
      <c r="ATQ33" s="67"/>
      <c r="ATR33" s="67"/>
      <c r="ATS33" s="67"/>
      <c r="ATT33" s="67"/>
      <c r="ATU33" s="67"/>
      <c r="ATV33" s="67"/>
      <c r="ATW33" s="67"/>
      <c r="ATX33" s="67"/>
      <c r="ATY33" s="67"/>
      <c r="ATZ33" s="67"/>
      <c r="AUA33" s="67"/>
      <c r="AUB33" s="67"/>
      <c r="AUC33" s="67"/>
      <c r="AUD33" s="67"/>
      <c r="AUE33" s="67"/>
      <c r="AUF33" s="67"/>
      <c r="AUG33" s="67"/>
      <c r="AUH33" s="67"/>
      <c r="AUI33" s="67"/>
      <c r="AUJ33" s="67"/>
      <c r="AUK33" s="67"/>
      <c r="AUL33" s="67"/>
      <c r="AUM33" s="67"/>
      <c r="AUN33" s="67"/>
      <c r="AUO33" s="67"/>
      <c r="AUP33" s="67"/>
      <c r="AUQ33" s="67"/>
      <c r="AUR33" s="67"/>
      <c r="AUS33" s="67"/>
      <c r="AUT33" s="67"/>
      <c r="AUU33" s="67"/>
      <c r="AUV33" s="67"/>
      <c r="AUW33" s="67"/>
      <c r="AUX33" s="67"/>
      <c r="AUY33" s="67"/>
      <c r="AUZ33" s="67"/>
      <c r="AVA33" s="67"/>
      <c r="AVB33" s="67"/>
      <c r="AVC33" s="67"/>
      <c r="AVD33" s="67"/>
      <c r="AVE33" s="67"/>
      <c r="AVF33" s="67"/>
      <c r="AVG33" s="67"/>
      <c r="AVH33" s="67"/>
      <c r="AVI33" s="67"/>
      <c r="AVJ33" s="67"/>
      <c r="AVK33" s="67"/>
      <c r="AVL33" s="67"/>
      <c r="AVM33" s="67"/>
      <c r="AVN33" s="67"/>
      <c r="AVO33" s="67"/>
      <c r="AVP33" s="67"/>
      <c r="AVQ33" s="67"/>
      <c r="AVR33" s="67"/>
      <c r="AVS33" s="67"/>
      <c r="AVT33" s="67"/>
      <c r="AVU33" s="67"/>
      <c r="AVV33" s="67"/>
      <c r="AVW33" s="67"/>
      <c r="AVX33" s="67"/>
      <c r="AVY33" s="67"/>
      <c r="AVZ33" s="67"/>
      <c r="AWA33" s="67"/>
      <c r="AWB33" s="67"/>
      <c r="AWC33" s="67"/>
      <c r="AWD33" s="67"/>
      <c r="AWE33" s="67"/>
      <c r="AWF33" s="67"/>
      <c r="AWG33" s="67"/>
      <c r="AWH33" s="67"/>
      <c r="AWI33" s="67"/>
      <c r="AWJ33" s="67"/>
      <c r="AWK33" s="67"/>
      <c r="AWL33" s="67"/>
      <c r="AWM33" s="67"/>
      <c r="AWN33" s="67"/>
      <c r="AWO33" s="67"/>
      <c r="AWP33" s="67"/>
      <c r="AWQ33" s="67"/>
      <c r="AWR33" s="67"/>
      <c r="AWS33" s="67"/>
      <c r="AWT33" s="67"/>
      <c r="AWU33" s="67"/>
      <c r="AWV33" s="67"/>
      <c r="AWW33" s="67"/>
      <c r="AWX33" s="67"/>
      <c r="AWY33" s="67"/>
      <c r="AWZ33" s="67"/>
      <c r="AXA33" s="67"/>
      <c r="AXB33" s="67"/>
      <c r="AXC33" s="67"/>
      <c r="AXD33" s="67"/>
      <c r="AXE33" s="67"/>
      <c r="AXF33" s="67"/>
      <c r="AXG33" s="67"/>
      <c r="AXH33" s="67"/>
      <c r="AXI33" s="67"/>
      <c r="AXJ33" s="67"/>
      <c r="AXK33" s="67"/>
      <c r="AXL33" s="67"/>
      <c r="AXM33" s="67"/>
      <c r="AXN33" s="67"/>
      <c r="AXO33" s="67"/>
      <c r="AXP33" s="67"/>
      <c r="AXQ33" s="67"/>
      <c r="AXR33" s="67"/>
      <c r="AXS33" s="67"/>
      <c r="AXT33" s="67"/>
      <c r="AXU33" s="67"/>
      <c r="AXV33" s="67"/>
      <c r="AXW33" s="67"/>
      <c r="AXX33" s="67"/>
      <c r="AXY33" s="67"/>
      <c r="AXZ33" s="67"/>
      <c r="AYA33" s="67"/>
      <c r="AYB33" s="67"/>
      <c r="AYC33" s="67"/>
      <c r="AYD33" s="67"/>
      <c r="AYE33" s="67"/>
      <c r="AYF33" s="67"/>
      <c r="AYG33" s="67"/>
      <c r="AYH33" s="67"/>
      <c r="AYI33" s="67"/>
      <c r="AYJ33" s="67"/>
      <c r="AYK33" s="67"/>
      <c r="AYL33" s="67"/>
      <c r="AYM33" s="67"/>
      <c r="AYN33" s="67"/>
      <c r="AYO33" s="67"/>
      <c r="AYP33" s="67"/>
      <c r="AYQ33" s="67"/>
      <c r="AYR33" s="67"/>
      <c r="AYS33" s="67"/>
      <c r="AYT33" s="67"/>
      <c r="AYU33" s="67"/>
      <c r="AYV33" s="67"/>
      <c r="AYW33" s="67"/>
      <c r="AYX33" s="67"/>
      <c r="AYY33" s="67"/>
      <c r="AYZ33" s="67"/>
      <c r="AZA33" s="67"/>
      <c r="AZB33" s="67"/>
      <c r="AZC33" s="67"/>
      <c r="AZD33" s="67"/>
      <c r="AZE33" s="67"/>
      <c r="AZF33" s="67"/>
      <c r="AZG33" s="67"/>
      <c r="AZH33" s="67"/>
      <c r="AZI33" s="67"/>
      <c r="AZJ33" s="67"/>
      <c r="AZK33" s="67"/>
      <c r="AZL33" s="67"/>
      <c r="AZM33" s="67"/>
      <c r="AZN33" s="67"/>
      <c r="AZO33" s="67"/>
      <c r="AZP33" s="67"/>
      <c r="AZQ33" s="67"/>
      <c r="AZR33" s="67"/>
      <c r="AZS33" s="67"/>
      <c r="AZT33" s="67"/>
      <c r="AZU33" s="67"/>
      <c r="AZV33" s="67"/>
      <c r="AZW33" s="67"/>
      <c r="AZX33" s="67"/>
      <c r="AZY33" s="67"/>
      <c r="AZZ33" s="67"/>
      <c r="BAA33" s="67"/>
      <c r="BAB33" s="67"/>
      <c r="BAC33" s="67"/>
      <c r="BAD33" s="67"/>
      <c r="BAE33" s="67"/>
      <c r="BAF33" s="67"/>
      <c r="BAG33" s="67"/>
      <c r="BAH33" s="67"/>
      <c r="BAI33" s="67"/>
      <c r="BAJ33" s="67"/>
      <c r="BAK33" s="67"/>
      <c r="BAL33" s="67"/>
      <c r="BAM33" s="67"/>
      <c r="BAN33" s="67"/>
      <c r="BAO33" s="67"/>
      <c r="BAP33" s="67"/>
      <c r="BAQ33" s="67"/>
      <c r="BAR33" s="67"/>
      <c r="BAS33" s="67"/>
      <c r="BAT33" s="67"/>
      <c r="BAU33" s="67"/>
      <c r="BAV33" s="67"/>
      <c r="BAW33" s="67"/>
      <c r="BAX33" s="67"/>
      <c r="BAY33" s="67"/>
      <c r="BAZ33" s="67"/>
      <c r="BBA33" s="67"/>
      <c r="BBB33" s="67"/>
      <c r="BBC33" s="67"/>
      <c r="BBD33" s="67"/>
      <c r="BBE33" s="67"/>
      <c r="BBF33" s="67"/>
      <c r="BBG33" s="67"/>
      <c r="BBH33" s="67"/>
      <c r="BBI33" s="67"/>
      <c r="BBJ33" s="67"/>
      <c r="BBK33" s="67"/>
      <c r="BBL33" s="67"/>
      <c r="BBM33" s="67"/>
      <c r="BBN33" s="67"/>
      <c r="BBO33" s="67"/>
      <c r="BBP33" s="67"/>
      <c r="BBQ33" s="67"/>
      <c r="BBR33" s="67"/>
      <c r="BBS33" s="67"/>
      <c r="BBT33" s="67"/>
      <c r="BBU33" s="67"/>
      <c r="BBV33" s="67"/>
      <c r="BBW33" s="67"/>
      <c r="BBX33" s="67"/>
      <c r="BBY33" s="67"/>
      <c r="BBZ33" s="67"/>
      <c r="BCA33" s="67"/>
      <c r="BCB33" s="67"/>
      <c r="BCC33" s="67"/>
      <c r="BCD33" s="67"/>
      <c r="BCE33" s="67"/>
      <c r="BCF33" s="67"/>
      <c r="BCG33" s="67"/>
      <c r="BCH33" s="67"/>
      <c r="BCI33" s="67"/>
      <c r="BCJ33" s="67"/>
      <c r="BCK33" s="67"/>
      <c r="BCL33" s="67"/>
      <c r="BCM33" s="67"/>
      <c r="BCN33" s="67"/>
      <c r="BCO33" s="67"/>
      <c r="BCP33" s="67"/>
      <c r="BCQ33" s="67"/>
      <c r="BCR33" s="67"/>
      <c r="BCS33" s="67"/>
      <c r="BCT33" s="67"/>
      <c r="BCU33" s="67"/>
      <c r="BCV33" s="67"/>
      <c r="BCW33" s="67"/>
      <c r="BCX33" s="67"/>
      <c r="BCY33" s="67"/>
      <c r="BCZ33" s="67"/>
      <c r="BDA33" s="67"/>
      <c r="BDB33" s="67"/>
      <c r="BDC33" s="67"/>
      <c r="BDD33" s="67"/>
      <c r="BDE33" s="67"/>
      <c r="BDF33" s="67"/>
      <c r="BDG33" s="67"/>
      <c r="BDH33" s="67"/>
      <c r="BDI33" s="67"/>
      <c r="BDJ33" s="67"/>
      <c r="BDK33" s="67"/>
      <c r="BDL33" s="67"/>
      <c r="BDM33" s="67"/>
      <c r="BDN33" s="67"/>
      <c r="BDO33" s="67"/>
      <c r="BDP33" s="67"/>
      <c r="BDQ33" s="67"/>
      <c r="BDR33" s="67"/>
      <c r="BDS33" s="67"/>
      <c r="BDT33" s="67"/>
      <c r="BDU33" s="67"/>
      <c r="BDV33" s="67"/>
      <c r="BDW33" s="67"/>
      <c r="BDX33" s="67"/>
      <c r="BDY33" s="67"/>
      <c r="BDZ33" s="67"/>
      <c r="BEA33" s="67"/>
      <c r="BEB33" s="67"/>
      <c r="BEC33" s="67"/>
      <c r="BED33" s="67"/>
      <c r="BEE33" s="67"/>
      <c r="BEF33" s="67"/>
      <c r="BEG33" s="67"/>
      <c r="BEH33" s="67"/>
      <c r="BEI33" s="67"/>
      <c r="BEJ33" s="67"/>
      <c r="BEK33" s="67"/>
      <c r="BEL33" s="67"/>
      <c r="BEM33" s="67"/>
      <c r="BEN33" s="67"/>
      <c r="BEO33" s="67"/>
      <c r="BEP33" s="67"/>
      <c r="BEQ33" s="67"/>
      <c r="BER33" s="67"/>
      <c r="BES33" s="67"/>
      <c r="BET33" s="67"/>
      <c r="BEU33" s="67"/>
      <c r="BEV33" s="67"/>
      <c r="BEW33" s="67"/>
      <c r="BEX33" s="67"/>
      <c r="BEY33" s="67"/>
      <c r="BEZ33" s="67"/>
      <c r="BFA33" s="67"/>
      <c r="BFB33" s="67"/>
      <c r="BFC33" s="67"/>
      <c r="BFD33" s="67"/>
      <c r="BFE33" s="67"/>
      <c r="BFF33" s="67"/>
      <c r="BFG33" s="67"/>
      <c r="BFH33" s="67"/>
      <c r="BFI33" s="67"/>
      <c r="BFJ33" s="67"/>
      <c r="BFK33" s="67"/>
      <c r="BFL33" s="67"/>
      <c r="BFM33" s="67"/>
      <c r="BFN33" s="67"/>
      <c r="BFO33" s="67"/>
      <c r="BFP33" s="67"/>
      <c r="BFQ33" s="67"/>
      <c r="BFR33" s="67"/>
      <c r="BFS33" s="67"/>
      <c r="BFT33" s="67"/>
      <c r="BFU33" s="67"/>
      <c r="BFV33" s="67"/>
      <c r="BFW33" s="67"/>
      <c r="BFX33" s="67"/>
      <c r="BFY33" s="67"/>
      <c r="BFZ33" s="67"/>
      <c r="BGA33" s="67"/>
      <c r="BGB33" s="67"/>
      <c r="BGC33" s="67"/>
      <c r="BGD33" s="67"/>
      <c r="BGE33" s="67"/>
      <c r="BGF33" s="67"/>
      <c r="BGG33" s="67"/>
      <c r="BGH33" s="67"/>
      <c r="BGI33" s="67"/>
      <c r="BGJ33" s="67"/>
      <c r="BGK33" s="67"/>
      <c r="BGL33" s="67"/>
      <c r="BGM33" s="67"/>
      <c r="BGN33" s="67"/>
      <c r="BGO33" s="67"/>
      <c r="BGP33" s="67"/>
      <c r="BGQ33" s="67"/>
      <c r="BGR33" s="67"/>
      <c r="BGS33" s="67"/>
      <c r="BGT33" s="67"/>
      <c r="BGU33" s="67"/>
      <c r="BGV33" s="67"/>
      <c r="BGW33" s="67"/>
      <c r="BGX33" s="67"/>
      <c r="BGY33" s="67"/>
      <c r="BGZ33" s="67"/>
      <c r="BHA33" s="67"/>
      <c r="BHB33" s="67"/>
      <c r="BHC33" s="67"/>
      <c r="BHD33" s="67"/>
      <c r="BHE33" s="67"/>
      <c r="BHF33" s="67"/>
      <c r="BHG33" s="67"/>
      <c r="BHH33" s="67"/>
      <c r="BHI33" s="67"/>
      <c r="BHJ33" s="67"/>
      <c r="BHK33" s="67"/>
      <c r="BHL33" s="67"/>
      <c r="BHM33" s="67"/>
      <c r="BHN33" s="67"/>
      <c r="BHO33" s="67"/>
      <c r="BHP33" s="67"/>
      <c r="BHQ33" s="67"/>
      <c r="BHR33" s="67"/>
      <c r="BHS33" s="67"/>
      <c r="BHT33" s="67"/>
      <c r="BHU33" s="67"/>
      <c r="BHV33" s="67"/>
      <c r="BHW33" s="67"/>
      <c r="BHX33" s="67"/>
      <c r="BHY33" s="67"/>
      <c r="BHZ33" s="67"/>
      <c r="BIA33" s="67"/>
      <c r="BIB33" s="67"/>
      <c r="BIC33" s="67"/>
      <c r="BID33" s="67"/>
      <c r="BIE33" s="67"/>
      <c r="BIF33" s="67"/>
      <c r="BIG33" s="67"/>
      <c r="BIH33" s="67"/>
      <c r="BII33" s="67"/>
      <c r="BIJ33" s="67"/>
      <c r="BIK33" s="67"/>
      <c r="BIL33" s="67"/>
      <c r="BIM33" s="67"/>
      <c r="BIN33" s="67"/>
      <c r="BIO33" s="67"/>
      <c r="BIP33" s="67"/>
      <c r="BIQ33" s="67"/>
      <c r="BIR33" s="67"/>
      <c r="BIS33" s="67"/>
      <c r="BIT33" s="67"/>
      <c r="BIU33" s="67"/>
      <c r="BIV33" s="67"/>
      <c r="BIW33" s="67"/>
      <c r="BIX33" s="67"/>
      <c r="BIY33" s="67"/>
      <c r="BIZ33" s="67"/>
      <c r="BJA33" s="67"/>
      <c r="BJB33" s="67"/>
      <c r="BJC33" s="67"/>
      <c r="BJD33" s="67"/>
      <c r="BJE33" s="67"/>
      <c r="BJF33" s="67"/>
      <c r="BJG33" s="67"/>
      <c r="BJH33" s="67"/>
      <c r="BJI33" s="67"/>
      <c r="BJJ33" s="67"/>
      <c r="BJK33" s="67"/>
      <c r="BJL33" s="67"/>
      <c r="BJM33" s="67"/>
      <c r="BJN33" s="67"/>
      <c r="BJO33" s="67"/>
      <c r="BJP33" s="67"/>
      <c r="BJQ33" s="67"/>
      <c r="BJR33" s="67"/>
      <c r="BJS33" s="67"/>
      <c r="BJT33" s="67"/>
      <c r="BJU33" s="67"/>
      <c r="BJV33" s="67"/>
      <c r="BJW33" s="67"/>
      <c r="BJX33" s="67"/>
      <c r="BJY33" s="67"/>
      <c r="BJZ33" s="67"/>
      <c r="BKA33" s="67"/>
      <c r="BKB33" s="67"/>
      <c r="BKC33" s="67"/>
      <c r="BKD33" s="67"/>
      <c r="BKE33" s="67"/>
      <c r="BKF33" s="67"/>
      <c r="BKG33" s="67"/>
      <c r="BKH33" s="67"/>
      <c r="BKI33" s="67"/>
      <c r="BKJ33" s="67"/>
      <c r="BKK33" s="67"/>
      <c r="BKL33" s="67"/>
      <c r="BKM33" s="67"/>
      <c r="BKN33" s="67"/>
      <c r="BKO33" s="67"/>
      <c r="BKP33" s="67"/>
      <c r="BKQ33" s="67"/>
      <c r="BKR33" s="67"/>
      <c r="BKS33" s="67"/>
      <c r="BKT33" s="67"/>
      <c r="BKU33" s="67"/>
      <c r="BKV33" s="67"/>
      <c r="BKW33" s="67"/>
      <c r="BKX33" s="67"/>
      <c r="BKY33" s="67"/>
      <c r="BKZ33" s="67"/>
      <c r="BLA33" s="67"/>
      <c r="BLB33" s="67"/>
      <c r="BLC33" s="67"/>
      <c r="BLD33" s="67"/>
      <c r="BLE33" s="67"/>
      <c r="BLF33" s="67"/>
      <c r="BLG33" s="67"/>
      <c r="BLH33" s="67"/>
      <c r="BLI33" s="67"/>
      <c r="BLJ33" s="67"/>
      <c r="BLK33" s="67"/>
      <c r="BLL33" s="67"/>
      <c r="BLM33" s="67"/>
      <c r="BLN33" s="67"/>
      <c r="BLO33" s="67"/>
      <c r="BLP33" s="67"/>
      <c r="BLQ33" s="67"/>
      <c r="BLR33" s="67"/>
      <c r="BLS33" s="67"/>
      <c r="BLT33" s="67"/>
      <c r="BLU33" s="67"/>
      <c r="BLV33" s="67"/>
      <c r="BLW33" s="67"/>
      <c r="BLX33" s="67"/>
      <c r="BLY33" s="67"/>
      <c r="BLZ33" s="67"/>
      <c r="BMA33" s="67"/>
      <c r="BMB33" s="67"/>
      <c r="BMC33" s="67"/>
      <c r="BMD33" s="67"/>
      <c r="BME33" s="67"/>
      <c r="BMF33" s="67"/>
      <c r="BMG33" s="67"/>
      <c r="BMH33" s="67"/>
      <c r="BMI33" s="67"/>
      <c r="BMJ33" s="67"/>
      <c r="BMK33" s="67"/>
      <c r="BML33" s="67"/>
      <c r="BMM33" s="67"/>
      <c r="BMN33" s="67"/>
      <c r="BMO33" s="67"/>
      <c r="BMP33" s="67"/>
      <c r="BMQ33" s="67"/>
      <c r="BMR33" s="67"/>
      <c r="BMS33" s="67"/>
      <c r="BMT33" s="67"/>
      <c r="BMU33" s="67"/>
      <c r="BMV33" s="67"/>
      <c r="BMW33" s="67"/>
      <c r="BMX33" s="67"/>
      <c r="BMY33" s="67"/>
      <c r="BMZ33" s="67"/>
      <c r="BNA33" s="67"/>
      <c r="BNB33" s="67"/>
      <c r="BNC33" s="67"/>
      <c r="BND33" s="67"/>
      <c r="BNE33" s="67"/>
      <c r="BNF33" s="67"/>
      <c r="BNG33" s="67"/>
      <c r="BNH33" s="67"/>
      <c r="BNI33" s="67"/>
      <c r="BNJ33" s="67"/>
      <c r="BNK33" s="67"/>
      <c r="BNL33" s="67"/>
      <c r="BNM33" s="67"/>
      <c r="BNN33" s="67"/>
      <c r="BNO33" s="67"/>
      <c r="BNP33" s="67"/>
      <c r="BNQ33" s="67"/>
      <c r="BNR33" s="67"/>
      <c r="BNS33" s="67"/>
      <c r="BNT33" s="67"/>
      <c r="BNU33" s="67"/>
      <c r="BNV33" s="67"/>
      <c r="BNW33" s="67"/>
      <c r="BNX33" s="67"/>
      <c r="BNY33" s="67"/>
      <c r="BNZ33" s="67"/>
      <c r="BOA33" s="67"/>
      <c r="BOB33" s="67"/>
      <c r="BOC33" s="67"/>
      <c r="BOD33" s="67"/>
      <c r="BOE33" s="67"/>
      <c r="BOF33" s="67"/>
      <c r="BOG33" s="67"/>
      <c r="BOH33" s="67"/>
      <c r="BOI33" s="67"/>
      <c r="BOJ33" s="67"/>
      <c r="BOK33" s="67"/>
      <c r="BOL33" s="67"/>
      <c r="BOM33" s="67"/>
      <c r="BON33" s="67"/>
      <c r="BOO33" s="67"/>
      <c r="BOP33" s="67"/>
      <c r="BOQ33" s="67"/>
      <c r="BOR33" s="67"/>
      <c r="BOS33" s="67"/>
      <c r="BOT33" s="67"/>
      <c r="BOU33" s="67"/>
      <c r="BOV33" s="67"/>
      <c r="BOW33" s="67"/>
      <c r="BOX33" s="67"/>
      <c r="BOY33" s="67"/>
      <c r="BOZ33" s="67"/>
      <c r="BPA33" s="67"/>
      <c r="BPB33" s="67"/>
      <c r="BPC33" s="67"/>
      <c r="BPD33" s="67"/>
      <c r="BPE33" s="67"/>
      <c r="BPF33" s="67"/>
      <c r="BPG33" s="67"/>
      <c r="BPH33" s="67"/>
      <c r="BPI33" s="67"/>
      <c r="BPJ33" s="67"/>
      <c r="BPK33" s="67"/>
      <c r="BPL33" s="67"/>
      <c r="BPM33" s="67"/>
      <c r="BPN33" s="67"/>
      <c r="BPO33" s="67"/>
      <c r="BPP33" s="67"/>
      <c r="BPQ33" s="67"/>
      <c r="BPR33" s="67"/>
      <c r="BPS33" s="67"/>
      <c r="BPT33" s="67"/>
      <c r="BPU33" s="67"/>
      <c r="BPV33" s="67"/>
      <c r="BPW33" s="67"/>
      <c r="BPX33" s="67"/>
      <c r="BPY33" s="67"/>
      <c r="BPZ33" s="67"/>
      <c r="BQA33" s="67"/>
      <c r="BQB33" s="67"/>
      <c r="BQC33" s="67"/>
      <c r="BQD33" s="67"/>
      <c r="BQE33" s="67"/>
      <c r="BQF33" s="67"/>
      <c r="BQG33" s="67"/>
      <c r="BQH33" s="67"/>
      <c r="BQI33" s="67"/>
      <c r="BQJ33" s="67"/>
      <c r="BQK33" s="67"/>
      <c r="BQL33" s="67"/>
      <c r="BQM33" s="67"/>
      <c r="BQN33" s="67"/>
      <c r="BQO33" s="67"/>
      <c r="BQP33" s="67"/>
      <c r="BQQ33" s="67"/>
      <c r="BQR33" s="67"/>
      <c r="BQS33" s="67"/>
      <c r="BQT33" s="67"/>
      <c r="BQU33" s="67"/>
      <c r="BQV33" s="67"/>
      <c r="BQW33" s="67"/>
      <c r="BQX33" s="67"/>
      <c r="BQY33" s="67"/>
      <c r="BQZ33" s="67"/>
      <c r="BRA33" s="67"/>
      <c r="BRB33" s="67"/>
      <c r="BRC33" s="67"/>
      <c r="BRD33" s="67"/>
      <c r="BRE33" s="67"/>
      <c r="BRF33" s="67"/>
      <c r="BRG33" s="67"/>
      <c r="BRH33" s="67"/>
      <c r="BRI33" s="67"/>
      <c r="BRJ33" s="67"/>
      <c r="BRK33" s="67"/>
      <c r="BRL33" s="67"/>
      <c r="BRM33" s="67"/>
      <c r="BRN33" s="67"/>
      <c r="BRO33" s="67"/>
      <c r="BRP33" s="67"/>
      <c r="BRQ33" s="67"/>
      <c r="BRR33" s="67"/>
      <c r="BRS33" s="67"/>
      <c r="BRT33" s="67"/>
      <c r="BRU33" s="67"/>
      <c r="BRV33" s="67"/>
      <c r="BRW33" s="67"/>
      <c r="BRX33" s="67"/>
      <c r="BRY33" s="67"/>
      <c r="BRZ33" s="67"/>
      <c r="BSA33" s="67"/>
      <c r="BSB33" s="67"/>
      <c r="BSC33" s="67"/>
      <c r="BSD33" s="67"/>
      <c r="BSE33" s="67"/>
      <c r="BSF33" s="67"/>
      <c r="BSG33" s="67"/>
      <c r="BSH33" s="67"/>
      <c r="BSI33" s="67"/>
      <c r="BSJ33" s="67"/>
      <c r="BSK33" s="67"/>
      <c r="BSL33" s="67"/>
      <c r="BSM33" s="67"/>
      <c r="BSN33" s="67"/>
      <c r="BSO33" s="67"/>
      <c r="BSP33" s="67"/>
      <c r="BSQ33" s="67"/>
      <c r="BSR33" s="67"/>
      <c r="BSS33" s="67"/>
      <c r="BST33" s="67"/>
      <c r="BSU33" s="67"/>
      <c r="BSV33" s="67"/>
      <c r="BSW33" s="67"/>
      <c r="BSX33" s="67"/>
      <c r="BSY33" s="67"/>
      <c r="BSZ33" s="67"/>
      <c r="BTA33" s="67"/>
      <c r="BTB33" s="67"/>
      <c r="BTC33" s="67"/>
      <c r="BTD33" s="67"/>
      <c r="BTE33" s="67"/>
      <c r="BTF33" s="67"/>
      <c r="BTG33" s="67"/>
      <c r="BTH33" s="67"/>
      <c r="BTI33" s="67"/>
      <c r="BTJ33" s="67"/>
      <c r="BTK33" s="67"/>
      <c r="BTL33" s="67"/>
      <c r="BTM33" s="67"/>
      <c r="BTN33" s="67"/>
      <c r="BTO33" s="67"/>
      <c r="BTP33" s="67"/>
      <c r="BTQ33" s="67"/>
      <c r="BTR33" s="67"/>
      <c r="BTS33" s="67"/>
      <c r="BTT33" s="67"/>
      <c r="BTU33" s="67"/>
      <c r="BTV33" s="67"/>
      <c r="BTW33" s="67"/>
      <c r="BTX33" s="67"/>
      <c r="BTY33" s="67"/>
      <c r="BTZ33" s="67"/>
      <c r="BUA33" s="67"/>
      <c r="BUB33" s="67"/>
      <c r="BUC33" s="67"/>
      <c r="BUD33" s="67"/>
      <c r="BUE33" s="67"/>
      <c r="BUF33" s="67"/>
      <c r="BUG33" s="67"/>
      <c r="BUH33" s="67"/>
      <c r="BUI33" s="67"/>
      <c r="BUJ33" s="67"/>
      <c r="BUK33" s="67"/>
      <c r="BUL33" s="67"/>
      <c r="BUM33" s="67"/>
      <c r="BUN33" s="67"/>
      <c r="BUO33" s="67"/>
      <c r="BUP33" s="67"/>
      <c r="BUQ33" s="67"/>
      <c r="BUR33" s="67"/>
      <c r="BUS33" s="67"/>
      <c r="BUT33" s="67"/>
      <c r="BUU33" s="67"/>
      <c r="BUV33" s="67"/>
      <c r="BUW33" s="67"/>
      <c r="BUX33" s="67"/>
      <c r="BUY33" s="67"/>
      <c r="BUZ33" s="67"/>
      <c r="BVA33" s="67"/>
      <c r="BVB33" s="67"/>
      <c r="BVC33" s="67"/>
      <c r="BVD33" s="67"/>
      <c r="BVE33" s="67"/>
      <c r="BVF33" s="67"/>
      <c r="BVG33" s="67"/>
      <c r="BVH33" s="67"/>
      <c r="BVI33" s="67"/>
      <c r="BVJ33" s="67"/>
      <c r="BVK33" s="67"/>
      <c r="BVL33" s="67"/>
      <c r="BVM33" s="67"/>
      <c r="BVN33" s="67"/>
      <c r="BVO33" s="67"/>
      <c r="BVP33" s="67"/>
      <c r="BVQ33" s="67"/>
      <c r="BVR33" s="67"/>
      <c r="BVS33" s="67"/>
      <c r="BVT33" s="67"/>
      <c r="BVU33" s="67"/>
      <c r="BVV33" s="67"/>
      <c r="BVW33" s="67"/>
      <c r="BVX33" s="67"/>
      <c r="BVY33" s="67"/>
      <c r="BVZ33" s="67"/>
      <c r="BWA33" s="67"/>
      <c r="BWB33" s="67"/>
      <c r="BWC33" s="67"/>
      <c r="BWD33" s="67"/>
      <c r="BWE33" s="67"/>
      <c r="BWF33" s="67"/>
      <c r="BWG33" s="67"/>
      <c r="BWH33" s="67"/>
      <c r="BWI33" s="67"/>
      <c r="BWJ33" s="67"/>
      <c r="BWK33" s="67"/>
      <c r="BWL33" s="67"/>
      <c r="BWM33" s="67"/>
      <c r="BWN33" s="67"/>
      <c r="BWO33" s="67"/>
    </row>
    <row r="34" spans="1:1965" s="68" customFormat="1" ht="31.5" x14ac:dyDescent="0.25">
      <c r="A34" s="77">
        <v>64</v>
      </c>
      <c r="B34" s="95" t="s">
        <v>465</v>
      </c>
      <c r="C34" s="96" t="s">
        <v>466</v>
      </c>
      <c r="D34" s="97" t="s">
        <v>422</v>
      </c>
      <c r="E34" s="80">
        <v>0</v>
      </c>
      <c r="F34" s="80">
        <v>3300</v>
      </c>
      <c r="G34" s="80">
        <v>0</v>
      </c>
      <c r="H34" s="80">
        <v>0</v>
      </c>
      <c r="I34" s="80">
        <v>0</v>
      </c>
      <c r="J34" s="80">
        <v>0</v>
      </c>
      <c r="K34" s="80">
        <v>0</v>
      </c>
      <c r="L34" s="80">
        <v>0</v>
      </c>
      <c r="M34" s="80">
        <v>0</v>
      </c>
      <c r="N34" s="81">
        <v>0</v>
      </c>
      <c r="O34" s="82">
        <f t="shared" si="2"/>
        <v>3300</v>
      </c>
      <c r="P34" s="84"/>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c r="EW34" s="67"/>
      <c r="EX34" s="67"/>
      <c r="EY34" s="67"/>
      <c r="EZ34" s="67"/>
      <c r="FA34" s="67"/>
      <c r="FB34" s="67"/>
      <c r="FC34" s="67"/>
      <c r="FD34" s="67"/>
      <c r="FE34" s="67"/>
      <c r="FF34" s="67"/>
      <c r="FG34" s="67"/>
      <c r="FH34" s="67"/>
      <c r="FI34" s="67"/>
      <c r="FJ34" s="67"/>
      <c r="FK34" s="67"/>
      <c r="FL34" s="67"/>
      <c r="FM34" s="67"/>
      <c r="FN34" s="67"/>
      <c r="FO34" s="67"/>
      <c r="FP34" s="67"/>
      <c r="FQ34" s="67"/>
      <c r="FR34" s="67"/>
      <c r="FS34" s="67"/>
      <c r="FT34" s="67"/>
      <c r="FU34" s="67"/>
      <c r="FV34" s="67"/>
      <c r="FW34" s="67"/>
      <c r="FX34" s="67"/>
      <c r="FY34" s="67"/>
      <c r="FZ34" s="67"/>
      <c r="GA34" s="67"/>
      <c r="GB34" s="67"/>
      <c r="GC34" s="67"/>
      <c r="GD34" s="67"/>
      <c r="GE34" s="67"/>
      <c r="GF34" s="67"/>
      <c r="GG34" s="67"/>
      <c r="GH34" s="67"/>
      <c r="GI34" s="67"/>
      <c r="GJ34" s="67"/>
      <c r="GK34" s="67"/>
      <c r="GL34" s="67"/>
      <c r="GM34" s="67"/>
      <c r="GN34" s="67"/>
      <c r="GO34" s="67"/>
      <c r="GP34" s="67"/>
      <c r="GQ34" s="67"/>
      <c r="GR34" s="67"/>
      <c r="GS34" s="67"/>
      <c r="GT34" s="67"/>
      <c r="GU34" s="67"/>
      <c r="GV34" s="67"/>
      <c r="GW34" s="67"/>
      <c r="GX34" s="67"/>
      <c r="GY34" s="67"/>
      <c r="GZ34" s="67"/>
      <c r="HA34" s="67"/>
      <c r="HB34" s="67"/>
      <c r="HC34" s="67"/>
      <c r="HD34" s="67"/>
      <c r="HE34" s="67"/>
      <c r="HF34" s="67"/>
      <c r="HG34" s="67"/>
      <c r="HH34" s="67"/>
      <c r="HI34" s="67"/>
      <c r="HJ34" s="67"/>
      <c r="HK34" s="67"/>
      <c r="HL34" s="67"/>
      <c r="HM34" s="67"/>
      <c r="HN34" s="67"/>
      <c r="HO34" s="67"/>
      <c r="HP34" s="67"/>
      <c r="HQ34" s="67"/>
      <c r="HR34" s="67"/>
      <c r="HS34" s="67"/>
      <c r="HT34" s="67"/>
      <c r="HU34" s="67"/>
      <c r="HV34" s="67"/>
      <c r="HW34" s="67"/>
      <c r="HX34" s="67"/>
      <c r="HY34" s="67"/>
      <c r="HZ34" s="67"/>
      <c r="IA34" s="67"/>
      <c r="IB34" s="67"/>
      <c r="IC34" s="67"/>
      <c r="ID34" s="67"/>
      <c r="IE34" s="67"/>
      <c r="IF34" s="67"/>
      <c r="IG34" s="67"/>
      <c r="IH34" s="67"/>
      <c r="II34" s="67"/>
      <c r="IJ34" s="67"/>
      <c r="IK34" s="67"/>
      <c r="IL34" s="67"/>
      <c r="IM34" s="67"/>
      <c r="IN34" s="67"/>
      <c r="IO34" s="67"/>
      <c r="IP34" s="67"/>
      <c r="IQ34" s="67"/>
      <c r="IR34" s="67"/>
      <c r="IS34" s="67"/>
      <c r="IT34" s="67"/>
      <c r="IU34" s="67"/>
      <c r="IV34" s="67"/>
      <c r="IW34" s="67"/>
      <c r="IX34" s="67"/>
      <c r="IY34" s="67"/>
      <c r="IZ34" s="67"/>
      <c r="JA34" s="67"/>
      <c r="JB34" s="67"/>
      <c r="JC34" s="67"/>
      <c r="JD34" s="67"/>
      <c r="JE34" s="67"/>
      <c r="JF34" s="67"/>
      <c r="JG34" s="67"/>
      <c r="JH34" s="67"/>
      <c r="JI34" s="67"/>
      <c r="JJ34" s="67"/>
      <c r="JK34" s="67"/>
      <c r="JL34" s="67"/>
      <c r="JM34" s="67"/>
      <c r="JN34" s="67"/>
      <c r="JO34" s="67"/>
      <c r="JP34" s="67"/>
      <c r="JQ34" s="67"/>
      <c r="JR34" s="67"/>
      <c r="JS34" s="67"/>
      <c r="JT34" s="67"/>
      <c r="JU34" s="67"/>
      <c r="JV34" s="67"/>
      <c r="JW34" s="67"/>
      <c r="JX34" s="67"/>
      <c r="JY34" s="67"/>
      <c r="JZ34" s="67"/>
      <c r="KA34" s="67"/>
      <c r="KB34" s="67"/>
      <c r="KC34" s="67"/>
      <c r="KD34" s="67"/>
      <c r="KE34" s="67"/>
      <c r="KF34" s="67"/>
      <c r="KG34" s="67"/>
      <c r="KH34" s="67"/>
      <c r="KI34" s="67"/>
      <c r="KJ34" s="67"/>
      <c r="KK34" s="67"/>
      <c r="KL34" s="67"/>
      <c r="KM34" s="67"/>
      <c r="KN34" s="67"/>
      <c r="KO34" s="67"/>
      <c r="KP34" s="67"/>
      <c r="KQ34" s="67"/>
      <c r="KR34" s="67"/>
      <c r="KS34" s="67"/>
      <c r="KT34" s="67"/>
      <c r="KU34" s="67"/>
      <c r="KV34" s="67"/>
      <c r="KW34" s="67"/>
      <c r="KX34" s="67"/>
      <c r="KY34" s="67"/>
      <c r="KZ34" s="67"/>
      <c r="LA34" s="67"/>
      <c r="LB34" s="67"/>
      <c r="LC34" s="67"/>
      <c r="LD34" s="67"/>
      <c r="LE34" s="67"/>
      <c r="LF34" s="67"/>
      <c r="LG34" s="67"/>
      <c r="LH34" s="67"/>
      <c r="LI34" s="67"/>
      <c r="LJ34" s="67"/>
      <c r="LK34" s="67"/>
      <c r="LL34" s="67"/>
      <c r="LM34" s="67"/>
      <c r="LN34" s="67"/>
      <c r="LO34" s="67"/>
      <c r="LP34" s="67"/>
      <c r="LQ34" s="67"/>
      <c r="LR34" s="67"/>
      <c r="LS34" s="67"/>
      <c r="LT34" s="67"/>
      <c r="LU34" s="67"/>
      <c r="LV34" s="67"/>
      <c r="LW34" s="67"/>
      <c r="LX34" s="67"/>
      <c r="LY34" s="67"/>
      <c r="LZ34" s="67"/>
      <c r="MA34" s="67"/>
      <c r="MB34" s="67"/>
      <c r="MC34" s="67"/>
      <c r="MD34" s="67"/>
      <c r="ME34" s="67"/>
      <c r="MF34" s="67"/>
      <c r="MG34" s="67"/>
      <c r="MH34" s="67"/>
      <c r="MI34" s="67"/>
      <c r="MJ34" s="67"/>
      <c r="MK34" s="67"/>
      <c r="ML34" s="67"/>
      <c r="MM34" s="67"/>
      <c r="MN34" s="67"/>
      <c r="MO34" s="67"/>
      <c r="MP34" s="67"/>
      <c r="MQ34" s="67"/>
      <c r="MR34" s="67"/>
      <c r="MS34" s="67"/>
      <c r="MT34" s="67"/>
      <c r="MU34" s="67"/>
      <c r="MV34" s="67"/>
      <c r="MW34" s="67"/>
      <c r="MX34" s="67"/>
      <c r="MY34" s="67"/>
      <c r="MZ34" s="67"/>
      <c r="NA34" s="67"/>
      <c r="NB34" s="67"/>
      <c r="NC34" s="67"/>
      <c r="ND34" s="67"/>
      <c r="NE34" s="67"/>
      <c r="NF34" s="67"/>
      <c r="NG34" s="67"/>
      <c r="NH34" s="67"/>
      <c r="NI34" s="67"/>
      <c r="NJ34" s="67"/>
      <c r="NK34" s="67"/>
      <c r="NL34" s="67"/>
      <c r="NM34" s="67"/>
      <c r="NN34" s="67"/>
      <c r="NO34" s="67"/>
      <c r="NP34" s="67"/>
      <c r="NQ34" s="67"/>
      <c r="NR34" s="67"/>
      <c r="NS34" s="67"/>
      <c r="NT34" s="67"/>
      <c r="NU34" s="67"/>
      <c r="NV34" s="67"/>
      <c r="NW34" s="67"/>
      <c r="NX34" s="67"/>
      <c r="NY34" s="67"/>
      <c r="NZ34" s="67"/>
      <c r="OA34" s="67"/>
      <c r="OB34" s="67"/>
      <c r="OC34" s="67"/>
      <c r="OD34" s="67"/>
      <c r="OE34" s="67"/>
      <c r="OF34" s="67"/>
      <c r="OG34" s="67"/>
      <c r="OH34" s="67"/>
      <c r="OI34" s="67"/>
      <c r="OJ34" s="67"/>
      <c r="OK34" s="67"/>
      <c r="OL34" s="67"/>
      <c r="OM34" s="67"/>
      <c r="ON34" s="67"/>
      <c r="OO34" s="67"/>
      <c r="OP34" s="67"/>
      <c r="OQ34" s="67"/>
      <c r="OR34" s="67"/>
      <c r="OS34" s="67"/>
      <c r="OT34" s="67"/>
      <c r="OU34" s="67"/>
      <c r="OV34" s="67"/>
      <c r="OW34" s="67"/>
      <c r="OX34" s="67"/>
      <c r="OY34" s="67"/>
      <c r="OZ34" s="67"/>
      <c r="PA34" s="67"/>
      <c r="PB34" s="67"/>
      <c r="PC34" s="67"/>
      <c r="PD34" s="67"/>
      <c r="PE34" s="67"/>
      <c r="PF34" s="67"/>
      <c r="PG34" s="67"/>
      <c r="PH34" s="67"/>
      <c r="PI34" s="67"/>
      <c r="PJ34" s="67"/>
      <c r="PK34" s="67"/>
      <c r="PL34" s="67"/>
      <c r="PM34" s="67"/>
      <c r="PN34" s="67"/>
      <c r="PO34" s="67"/>
      <c r="PP34" s="67"/>
      <c r="PQ34" s="67"/>
      <c r="PR34" s="67"/>
      <c r="PS34" s="67"/>
      <c r="PT34" s="67"/>
      <c r="PU34" s="67"/>
      <c r="PV34" s="67"/>
      <c r="PW34" s="67"/>
      <c r="PX34" s="67"/>
      <c r="PY34" s="67"/>
      <c r="PZ34" s="67"/>
      <c r="QA34" s="67"/>
      <c r="QB34" s="67"/>
      <c r="QC34" s="67"/>
      <c r="QD34" s="67"/>
      <c r="QE34" s="67"/>
      <c r="QF34" s="67"/>
      <c r="QG34" s="67"/>
      <c r="QH34" s="67"/>
      <c r="QI34" s="67"/>
      <c r="QJ34" s="67"/>
      <c r="QK34" s="67"/>
      <c r="QL34" s="67"/>
      <c r="QM34" s="67"/>
      <c r="QN34" s="67"/>
      <c r="QO34" s="67"/>
      <c r="QP34" s="67"/>
      <c r="QQ34" s="67"/>
      <c r="QR34" s="67"/>
      <c r="QS34" s="67"/>
      <c r="QT34" s="67"/>
      <c r="QU34" s="67"/>
      <c r="QV34" s="67"/>
      <c r="QW34" s="67"/>
      <c r="QX34" s="67"/>
      <c r="QY34" s="67"/>
      <c r="QZ34" s="67"/>
      <c r="RA34" s="67"/>
      <c r="RB34" s="67"/>
      <c r="RC34" s="67"/>
      <c r="RD34" s="67"/>
      <c r="RE34" s="67"/>
      <c r="RF34" s="67"/>
      <c r="RG34" s="67"/>
      <c r="RH34" s="67"/>
      <c r="RI34" s="67"/>
      <c r="RJ34" s="67"/>
      <c r="RK34" s="67"/>
      <c r="RL34" s="67"/>
      <c r="RM34" s="67"/>
      <c r="RN34" s="67"/>
      <c r="RO34" s="67"/>
      <c r="RP34" s="67"/>
      <c r="RQ34" s="67"/>
      <c r="RR34" s="67"/>
      <c r="RS34" s="67"/>
      <c r="RT34" s="67"/>
      <c r="RU34" s="67"/>
      <c r="RV34" s="67"/>
      <c r="RW34" s="67"/>
      <c r="RX34" s="67"/>
      <c r="RY34" s="67"/>
      <c r="RZ34" s="67"/>
      <c r="SA34" s="67"/>
      <c r="SB34" s="67"/>
      <c r="SC34" s="67"/>
      <c r="SD34" s="67"/>
      <c r="SE34" s="67"/>
      <c r="SF34" s="67"/>
      <c r="SG34" s="67"/>
      <c r="SH34" s="67"/>
      <c r="SI34" s="67"/>
      <c r="SJ34" s="67"/>
      <c r="SK34" s="67"/>
      <c r="SL34" s="67"/>
      <c r="SM34" s="67"/>
      <c r="SN34" s="67"/>
      <c r="SO34" s="67"/>
      <c r="SP34" s="67"/>
      <c r="SQ34" s="67"/>
      <c r="SR34" s="67"/>
      <c r="SS34" s="67"/>
      <c r="ST34" s="67"/>
      <c r="SU34" s="67"/>
      <c r="SV34" s="67"/>
      <c r="SW34" s="67"/>
      <c r="SX34" s="67"/>
      <c r="SY34" s="67"/>
      <c r="SZ34" s="67"/>
      <c r="TA34" s="67"/>
      <c r="TB34" s="67"/>
      <c r="TC34" s="67"/>
      <c r="TD34" s="67"/>
      <c r="TE34" s="67"/>
      <c r="TF34" s="67"/>
      <c r="TG34" s="67"/>
      <c r="TH34" s="67"/>
      <c r="TI34" s="67"/>
      <c r="TJ34" s="67"/>
      <c r="TK34" s="67"/>
      <c r="TL34" s="67"/>
      <c r="TM34" s="67"/>
      <c r="TN34" s="67"/>
      <c r="TO34" s="67"/>
      <c r="TP34" s="67"/>
      <c r="TQ34" s="67"/>
      <c r="TR34" s="67"/>
      <c r="TS34" s="67"/>
      <c r="TT34" s="67"/>
      <c r="TU34" s="67"/>
      <c r="TV34" s="67"/>
      <c r="TW34" s="67"/>
      <c r="TX34" s="67"/>
      <c r="TY34" s="67"/>
      <c r="TZ34" s="67"/>
      <c r="UA34" s="67"/>
      <c r="UB34" s="67"/>
      <c r="UC34" s="67"/>
      <c r="UD34" s="67"/>
      <c r="UE34" s="67"/>
      <c r="UF34" s="67"/>
      <c r="UG34" s="67"/>
      <c r="UH34" s="67"/>
      <c r="UI34" s="67"/>
      <c r="UJ34" s="67"/>
      <c r="UK34" s="67"/>
      <c r="UL34" s="67"/>
      <c r="UM34" s="67"/>
      <c r="UN34" s="67"/>
      <c r="UO34" s="67"/>
      <c r="UP34" s="67"/>
      <c r="UQ34" s="67"/>
      <c r="UR34" s="67"/>
      <c r="US34" s="67"/>
      <c r="UT34" s="67"/>
      <c r="UU34" s="67"/>
      <c r="UV34" s="67"/>
      <c r="UW34" s="67"/>
      <c r="UX34" s="67"/>
      <c r="UY34" s="67"/>
      <c r="UZ34" s="67"/>
      <c r="VA34" s="67"/>
      <c r="VB34" s="67"/>
      <c r="VC34" s="67"/>
      <c r="VD34" s="67"/>
      <c r="VE34" s="67"/>
      <c r="VF34" s="67"/>
      <c r="VG34" s="67"/>
      <c r="VH34" s="67"/>
      <c r="VI34" s="67"/>
      <c r="VJ34" s="67"/>
      <c r="VK34" s="67"/>
      <c r="VL34" s="67"/>
      <c r="VM34" s="67"/>
      <c r="VN34" s="67"/>
      <c r="VO34" s="67"/>
      <c r="VP34" s="67"/>
      <c r="VQ34" s="67"/>
      <c r="VR34" s="67"/>
      <c r="VS34" s="67"/>
      <c r="VT34" s="67"/>
      <c r="VU34" s="67"/>
      <c r="VV34" s="67"/>
      <c r="VW34" s="67"/>
      <c r="VX34" s="67"/>
      <c r="VY34" s="67"/>
      <c r="VZ34" s="67"/>
      <c r="WA34" s="67"/>
      <c r="WB34" s="67"/>
      <c r="WC34" s="67"/>
      <c r="WD34" s="67"/>
      <c r="WE34" s="67"/>
      <c r="WF34" s="67"/>
      <c r="WG34" s="67"/>
      <c r="WH34" s="67"/>
      <c r="WI34" s="67"/>
      <c r="WJ34" s="67"/>
      <c r="WK34" s="67"/>
      <c r="WL34" s="67"/>
      <c r="WM34" s="67"/>
      <c r="WN34" s="67"/>
      <c r="WO34" s="67"/>
      <c r="WP34" s="67"/>
      <c r="WQ34" s="67"/>
      <c r="WR34" s="67"/>
      <c r="WS34" s="67"/>
      <c r="WT34" s="67"/>
      <c r="WU34" s="67"/>
      <c r="WV34" s="67"/>
      <c r="WW34" s="67"/>
      <c r="WX34" s="67"/>
      <c r="WY34" s="67"/>
      <c r="WZ34" s="67"/>
      <c r="XA34" s="67"/>
      <c r="XB34" s="67"/>
      <c r="XC34" s="67"/>
      <c r="XD34" s="67"/>
      <c r="XE34" s="67"/>
      <c r="XF34" s="67"/>
      <c r="XG34" s="67"/>
      <c r="XH34" s="67"/>
      <c r="XI34" s="67"/>
      <c r="XJ34" s="67"/>
      <c r="XK34" s="67"/>
      <c r="XL34" s="67"/>
      <c r="XM34" s="67"/>
      <c r="XN34" s="67"/>
      <c r="XO34" s="67"/>
      <c r="XP34" s="67"/>
      <c r="XQ34" s="67"/>
      <c r="XR34" s="67"/>
      <c r="XS34" s="67"/>
      <c r="XT34" s="67"/>
      <c r="XU34" s="67"/>
      <c r="XV34" s="67"/>
      <c r="XW34" s="67"/>
      <c r="XX34" s="67"/>
      <c r="XY34" s="67"/>
      <c r="XZ34" s="67"/>
      <c r="YA34" s="67"/>
      <c r="YB34" s="67"/>
      <c r="YC34" s="67"/>
      <c r="YD34" s="67"/>
      <c r="YE34" s="67"/>
      <c r="YF34" s="67"/>
      <c r="YG34" s="67"/>
      <c r="YH34" s="67"/>
      <c r="YI34" s="67"/>
      <c r="YJ34" s="67"/>
      <c r="YK34" s="67"/>
      <c r="YL34" s="67"/>
      <c r="YM34" s="67"/>
      <c r="YN34" s="67"/>
      <c r="YO34" s="67"/>
      <c r="YP34" s="67"/>
      <c r="YQ34" s="67"/>
      <c r="YR34" s="67"/>
      <c r="YS34" s="67"/>
      <c r="YT34" s="67"/>
      <c r="YU34" s="67"/>
      <c r="YV34" s="67"/>
      <c r="YW34" s="67"/>
      <c r="YX34" s="67"/>
      <c r="YY34" s="67"/>
      <c r="YZ34" s="67"/>
      <c r="ZA34" s="67"/>
      <c r="ZB34" s="67"/>
      <c r="ZC34" s="67"/>
      <c r="ZD34" s="67"/>
      <c r="ZE34" s="67"/>
      <c r="ZF34" s="67"/>
      <c r="ZG34" s="67"/>
      <c r="ZH34" s="67"/>
      <c r="ZI34" s="67"/>
      <c r="ZJ34" s="67"/>
      <c r="ZK34" s="67"/>
      <c r="ZL34" s="67"/>
      <c r="ZM34" s="67"/>
      <c r="ZN34" s="67"/>
      <c r="ZO34" s="67"/>
      <c r="ZP34" s="67"/>
      <c r="ZQ34" s="67"/>
      <c r="ZR34" s="67"/>
      <c r="ZS34" s="67"/>
      <c r="ZT34" s="67"/>
      <c r="ZU34" s="67"/>
      <c r="ZV34" s="67"/>
      <c r="ZW34" s="67"/>
      <c r="ZX34" s="67"/>
      <c r="ZY34" s="67"/>
      <c r="ZZ34" s="67"/>
      <c r="AAA34" s="67"/>
      <c r="AAB34" s="67"/>
      <c r="AAC34" s="67"/>
      <c r="AAD34" s="67"/>
      <c r="AAE34" s="67"/>
      <c r="AAF34" s="67"/>
      <c r="AAG34" s="67"/>
      <c r="AAH34" s="67"/>
      <c r="AAI34" s="67"/>
      <c r="AAJ34" s="67"/>
      <c r="AAK34" s="67"/>
      <c r="AAL34" s="67"/>
      <c r="AAM34" s="67"/>
      <c r="AAN34" s="67"/>
      <c r="AAO34" s="67"/>
      <c r="AAP34" s="67"/>
      <c r="AAQ34" s="67"/>
      <c r="AAR34" s="67"/>
      <c r="AAS34" s="67"/>
      <c r="AAT34" s="67"/>
      <c r="AAU34" s="67"/>
      <c r="AAV34" s="67"/>
      <c r="AAW34" s="67"/>
      <c r="AAX34" s="67"/>
      <c r="AAY34" s="67"/>
      <c r="AAZ34" s="67"/>
      <c r="ABA34" s="67"/>
      <c r="ABB34" s="67"/>
      <c r="ABC34" s="67"/>
      <c r="ABD34" s="67"/>
      <c r="ABE34" s="67"/>
      <c r="ABF34" s="67"/>
      <c r="ABG34" s="67"/>
      <c r="ABH34" s="67"/>
      <c r="ABI34" s="67"/>
      <c r="ABJ34" s="67"/>
      <c r="ABK34" s="67"/>
      <c r="ABL34" s="67"/>
      <c r="ABM34" s="67"/>
      <c r="ABN34" s="67"/>
      <c r="ABO34" s="67"/>
      <c r="ABP34" s="67"/>
      <c r="ABQ34" s="67"/>
      <c r="ABR34" s="67"/>
      <c r="ABS34" s="67"/>
      <c r="ABT34" s="67"/>
      <c r="ABU34" s="67"/>
      <c r="ABV34" s="67"/>
      <c r="ABW34" s="67"/>
      <c r="ABX34" s="67"/>
      <c r="ABY34" s="67"/>
      <c r="ABZ34" s="67"/>
      <c r="ACA34" s="67"/>
      <c r="ACB34" s="67"/>
      <c r="ACC34" s="67"/>
      <c r="ACD34" s="67"/>
      <c r="ACE34" s="67"/>
      <c r="ACF34" s="67"/>
      <c r="ACG34" s="67"/>
      <c r="ACH34" s="67"/>
      <c r="ACI34" s="67"/>
      <c r="ACJ34" s="67"/>
      <c r="ACK34" s="67"/>
      <c r="ACL34" s="67"/>
      <c r="ACM34" s="67"/>
      <c r="ACN34" s="67"/>
      <c r="ACO34" s="67"/>
      <c r="ACP34" s="67"/>
      <c r="ACQ34" s="67"/>
      <c r="ACR34" s="67"/>
      <c r="ACS34" s="67"/>
      <c r="ACT34" s="67"/>
      <c r="ACU34" s="67"/>
      <c r="ACV34" s="67"/>
      <c r="ACW34" s="67"/>
      <c r="ACX34" s="67"/>
      <c r="ACY34" s="67"/>
      <c r="ACZ34" s="67"/>
      <c r="ADA34" s="67"/>
      <c r="ADB34" s="67"/>
      <c r="ADC34" s="67"/>
      <c r="ADD34" s="67"/>
      <c r="ADE34" s="67"/>
      <c r="ADF34" s="67"/>
      <c r="ADG34" s="67"/>
      <c r="ADH34" s="67"/>
      <c r="ADI34" s="67"/>
      <c r="ADJ34" s="67"/>
      <c r="ADK34" s="67"/>
      <c r="ADL34" s="67"/>
      <c r="ADM34" s="67"/>
      <c r="ADN34" s="67"/>
      <c r="ADO34" s="67"/>
      <c r="ADP34" s="67"/>
      <c r="ADQ34" s="67"/>
      <c r="ADR34" s="67"/>
      <c r="ADS34" s="67"/>
      <c r="ADT34" s="67"/>
      <c r="ADU34" s="67"/>
      <c r="ADV34" s="67"/>
      <c r="ADW34" s="67"/>
      <c r="ADX34" s="67"/>
      <c r="ADY34" s="67"/>
      <c r="ADZ34" s="67"/>
      <c r="AEA34" s="67"/>
      <c r="AEB34" s="67"/>
      <c r="AEC34" s="67"/>
      <c r="AED34" s="67"/>
      <c r="AEE34" s="67"/>
      <c r="AEF34" s="67"/>
      <c r="AEG34" s="67"/>
      <c r="AEH34" s="67"/>
      <c r="AEI34" s="67"/>
      <c r="AEJ34" s="67"/>
      <c r="AEK34" s="67"/>
      <c r="AEL34" s="67"/>
      <c r="AEM34" s="67"/>
      <c r="AEN34" s="67"/>
      <c r="AEO34" s="67"/>
      <c r="AEP34" s="67"/>
      <c r="AEQ34" s="67"/>
      <c r="AER34" s="67"/>
      <c r="AES34" s="67"/>
      <c r="AET34" s="67"/>
      <c r="AEU34" s="67"/>
      <c r="AEV34" s="67"/>
      <c r="AEW34" s="67"/>
      <c r="AEX34" s="67"/>
      <c r="AEY34" s="67"/>
      <c r="AEZ34" s="67"/>
      <c r="AFA34" s="67"/>
      <c r="AFB34" s="67"/>
      <c r="AFC34" s="67"/>
      <c r="AFD34" s="67"/>
      <c r="AFE34" s="67"/>
      <c r="AFF34" s="67"/>
      <c r="AFG34" s="67"/>
      <c r="AFH34" s="67"/>
      <c r="AFI34" s="67"/>
      <c r="AFJ34" s="67"/>
      <c r="AFK34" s="67"/>
      <c r="AFL34" s="67"/>
      <c r="AFM34" s="67"/>
      <c r="AFN34" s="67"/>
      <c r="AFO34" s="67"/>
      <c r="AFP34" s="67"/>
      <c r="AFQ34" s="67"/>
      <c r="AFR34" s="67"/>
      <c r="AFS34" s="67"/>
      <c r="AFT34" s="67"/>
      <c r="AFU34" s="67"/>
      <c r="AFV34" s="67"/>
      <c r="AFW34" s="67"/>
      <c r="AFX34" s="67"/>
      <c r="AFY34" s="67"/>
      <c r="AFZ34" s="67"/>
      <c r="AGA34" s="67"/>
      <c r="AGB34" s="67"/>
      <c r="AGC34" s="67"/>
      <c r="AGD34" s="67"/>
      <c r="AGE34" s="67"/>
      <c r="AGF34" s="67"/>
      <c r="AGG34" s="67"/>
      <c r="AGH34" s="67"/>
      <c r="AGI34" s="67"/>
      <c r="AGJ34" s="67"/>
      <c r="AGK34" s="67"/>
      <c r="AGL34" s="67"/>
      <c r="AGM34" s="67"/>
      <c r="AGN34" s="67"/>
      <c r="AGO34" s="67"/>
      <c r="AGP34" s="67"/>
      <c r="AGQ34" s="67"/>
      <c r="AGR34" s="67"/>
      <c r="AGS34" s="67"/>
      <c r="AGT34" s="67"/>
      <c r="AGU34" s="67"/>
      <c r="AGV34" s="67"/>
      <c r="AGW34" s="67"/>
      <c r="AGX34" s="67"/>
      <c r="AGY34" s="67"/>
      <c r="AGZ34" s="67"/>
      <c r="AHA34" s="67"/>
      <c r="AHB34" s="67"/>
      <c r="AHC34" s="67"/>
      <c r="AHD34" s="67"/>
      <c r="AHE34" s="67"/>
      <c r="AHF34" s="67"/>
      <c r="AHG34" s="67"/>
      <c r="AHH34" s="67"/>
      <c r="AHI34" s="67"/>
      <c r="AHJ34" s="67"/>
      <c r="AHK34" s="67"/>
      <c r="AHL34" s="67"/>
      <c r="AHM34" s="67"/>
      <c r="AHN34" s="67"/>
      <c r="AHO34" s="67"/>
      <c r="AHP34" s="67"/>
      <c r="AHQ34" s="67"/>
      <c r="AHR34" s="67"/>
      <c r="AHS34" s="67"/>
      <c r="AHT34" s="67"/>
      <c r="AHU34" s="67"/>
      <c r="AHV34" s="67"/>
      <c r="AHW34" s="67"/>
      <c r="AHX34" s="67"/>
      <c r="AHY34" s="67"/>
      <c r="AHZ34" s="67"/>
      <c r="AIA34" s="67"/>
      <c r="AIB34" s="67"/>
      <c r="AIC34" s="67"/>
      <c r="AID34" s="67"/>
      <c r="AIE34" s="67"/>
      <c r="AIF34" s="67"/>
      <c r="AIG34" s="67"/>
      <c r="AIH34" s="67"/>
      <c r="AII34" s="67"/>
      <c r="AIJ34" s="67"/>
      <c r="AIK34" s="67"/>
      <c r="AIL34" s="67"/>
      <c r="AIM34" s="67"/>
      <c r="AIN34" s="67"/>
      <c r="AIO34" s="67"/>
      <c r="AIP34" s="67"/>
      <c r="AIQ34" s="67"/>
      <c r="AIR34" s="67"/>
      <c r="AIS34" s="67"/>
      <c r="AIT34" s="67"/>
      <c r="AIU34" s="67"/>
      <c r="AIV34" s="67"/>
      <c r="AIW34" s="67"/>
      <c r="AIX34" s="67"/>
      <c r="AIY34" s="67"/>
      <c r="AIZ34" s="67"/>
      <c r="AJA34" s="67"/>
      <c r="AJB34" s="67"/>
      <c r="AJC34" s="67"/>
      <c r="AJD34" s="67"/>
      <c r="AJE34" s="67"/>
      <c r="AJF34" s="67"/>
      <c r="AJG34" s="67"/>
      <c r="AJH34" s="67"/>
      <c r="AJI34" s="67"/>
      <c r="AJJ34" s="67"/>
      <c r="AJK34" s="67"/>
      <c r="AJL34" s="67"/>
      <c r="AJM34" s="67"/>
      <c r="AJN34" s="67"/>
      <c r="AJO34" s="67"/>
      <c r="AJP34" s="67"/>
      <c r="AJQ34" s="67"/>
      <c r="AJR34" s="67"/>
      <c r="AJS34" s="67"/>
      <c r="AJT34" s="67"/>
      <c r="AJU34" s="67"/>
      <c r="AJV34" s="67"/>
      <c r="AJW34" s="67"/>
      <c r="AJX34" s="67"/>
      <c r="AJY34" s="67"/>
      <c r="AJZ34" s="67"/>
      <c r="AKA34" s="67"/>
      <c r="AKB34" s="67"/>
      <c r="AKC34" s="67"/>
      <c r="AKD34" s="67"/>
      <c r="AKE34" s="67"/>
      <c r="AKF34" s="67"/>
      <c r="AKG34" s="67"/>
      <c r="AKH34" s="67"/>
      <c r="AKI34" s="67"/>
      <c r="AKJ34" s="67"/>
      <c r="AKK34" s="67"/>
      <c r="AKL34" s="67"/>
      <c r="AKM34" s="67"/>
      <c r="AKN34" s="67"/>
      <c r="AKO34" s="67"/>
      <c r="AKP34" s="67"/>
      <c r="AKQ34" s="67"/>
      <c r="AKR34" s="67"/>
      <c r="AKS34" s="67"/>
      <c r="AKT34" s="67"/>
      <c r="AKU34" s="67"/>
      <c r="AKV34" s="67"/>
      <c r="AKW34" s="67"/>
      <c r="AKX34" s="67"/>
      <c r="AKY34" s="67"/>
      <c r="AKZ34" s="67"/>
      <c r="ALA34" s="67"/>
      <c r="ALB34" s="67"/>
      <c r="ALC34" s="67"/>
      <c r="ALD34" s="67"/>
      <c r="ALE34" s="67"/>
      <c r="ALF34" s="67"/>
      <c r="ALG34" s="67"/>
      <c r="ALH34" s="67"/>
      <c r="ALI34" s="67"/>
      <c r="ALJ34" s="67"/>
      <c r="ALK34" s="67"/>
      <c r="ALL34" s="67"/>
      <c r="ALM34" s="67"/>
      <c r="ALN34" s="67"/>
      <c r="ALO34" s="67"/>
      <c r="ALP34" s="67"/>
      <c r="ALQ34" s="67"/>
      <c r="ALR34" s="67"/>
      <c r="ALS34" s="67"/>
      <c r="ALT34" s="67"/>
      <c r="ALU34" s="67"/>
      <c r="ALV34" s="67"/>
      <c r="ALW34" s="67"/>
      <c r="ALX34" s="67"/>
      <c r="ALY34" s="67"/>
      <c r="ALZ34" s="67"/>
      <c r="AMA34" s="67"/>
      <c r="AMB34" s="67"/>
      <c r="AMC34" s="67"/>
      <c r="AMD34" s="67"/>
      <c r="AME34" s="67"/>
      <c r="AMF34" s="67"/>
      <c r="AMG34" s="67"/>
      <c r="AMH34" s="67"/>
      <c r="AMI34" s="67"/>
      <c r="AMJ34" s="67"/>
      <c r="AMK34" s="67"/>
      <c r="AML34" s="67"/>
      <c r="AMM34" s="67"/>
      <c r="AMN34" s="67"/>
      <c r="AMO34" s="67"/>
      <c r="AMP34" s="67"/>
      <c r="AMQ34" s="67"/>
      <c r="AMR34" s="67"/>
      <c r="AMS34" s="67"/>
      <c r="AMT34" s="67"/>
      <c r="AMU34" s="67"/>
      <c r="AMV34" s="67"/>
      <c r="AMW34" s="67"/>
      <c r="AMX34" s="67"/>
      <c r="AMY34" s="67"/>
      <c r="AMZ34" s="67"/>
      <c r="ANA34" s="67"/>
      <c r="ANB34" s="67"/>
      <c r="ANC34" s="67"/>
      <c r="AND34" s="67"/>
      <c r="ANE34" s="67"/>
      <c r="ANF34" s="67"/>
      <c r="ANG34" s="67"/>
      <c r="ANH34" s="67"/>
      <c r="ANI34" s="67"/>
      <c r="ANJ34" s="67"/>
      <c r="ANK34" s="67"/>
      <c r="ANL34" s="67"/>
      <c r="ANM34" s="67"/>
      <c r="ANN34" s="67"/>
      <c r="ANO34" s="67"/>
      <c r="ANP34" s="67"/>
      <c r="ANQ34" s="67"/>
      <c r="ANR34" s="67"/>
      <c r="ANS34" s="67"/>
      <c r="ANT34" s="67"/>
      <c r="ANU34" s="67"/>
      <c r="ANV34" s="67"/>
      <c r="ANW34" s="67"/>
      <c r="ANX34" s="67"/>
      <c r="ANY34" s="67"/>
      <c r="ANZ34" s="67"/>
      <c r="AOA34" s="67"/>
      <c r="AOB34" s="67"/>
      <c r="AOC34" s="67"/>
      <c r="AOD34" s="67"/>
      <c r="AOE34" s="67"/>
      <c r="AOF34" s="67"/>
      <c r="AOG34" s="67"/>
      <c r="AOH34" s="67"/>
      <c r="AOI34" s="67"/>
      <c r="AOJ34" s="67"/>
      <c r="AOK34" s="67"/>
      <c r="AOL34" s="67"/>
      <c r="AOM34" s="67"/>
      <c r="AON34" s="67"/>
      <c r="AOO34" s="67"/>
      <c r="AOP34" s="67"/>
      <c r="AOQ34" s="67"/>
      <c r="AOR34" s="67"/>
      <c r="AOS34" s="67"/>
      <c r="AOT34" s="67"/>
      <c r="AOU34" s="67"/>
      <c r="AOV34" s="67"/>
      <c r="AOW34" s="67"/>
      <c r="AOX34" s="67"/>
      <c r="AOY34" s="67"/>
      <c r="AOZ34" s="67"/>
      <c r="APA34" s="67"/>
      <c r="APB34" s="67"/>
      <c r="APC34" s="67"/>
      <c r="APD34" s="67"/>
      <c r="APE34" s="67"/>
      <c r="APF34" s="67"/>
      <c r="APG34" s="67"/>
      <c r="APH34" s="67"/>
      <c r="API34" s="67"/>
      <c r="APJ34" s="67"/>
      <c r="APK34" s="67"/>
      <c r="APL34" s="67"/>
      <c r="APM34" s="67"/>
      <c r="APN34" s="67"/>
      <c r="APO34" s="67"/>
      <c r="APP34" s="67"/>
      <c r="APQ34" s="67"/>
      <c r="APR34" s="67"/>
      <c r="APS34" s="67"/>
      <c r="APT34" s="67"/>
      <c r="APU34" s="67"/>
      <c r="APV34" s="67"/>
      <c r="APW34" s="67"/>
      <c r="APX34" s="67"/>
      <c r="APY34" s="67"/>
      <c r="APZ34" s="67"/>
      <c r="AQA34" s="67"/>
      <c r="AQB34" s="67"/>
      <c r="AQC34" s="67"/>
      <c r="AQD34" s="67"/>
      <c r="AQE34" s="67"/>
      <c r="AQF34" s="67"/>
      <c r="AQG34" s="67"/>
      <c r="AQH34" s="67"/>
      <c r="AQI34" s="67"/>
      <c r="AQJ34" s="67"/>
      <c r="AQK34" s="67"/>
      <c r="AQL34" s="67"/>
      <c r="AQM34" s="67"/>
      <c r="AQN34" s="67"/>
      <c r="AQO34" s="67"/>
      <c r="AQP34" s="67"/>
      <c r="AQQ34" s="67"/>
      <c r="AQR34" s="67"/>
      <c r="AQS34" s="67"/>
      <c r="AQT34" s="67"/>
      <c r="AQU34" s="67"/>
      <c r="AQV34" s="67"/>
      <c r="AQW34" s="67"/>
      <c r="AQX34" s="67"/>
      <c r="AQY34" s="67"/>
      <c r="AQZ34" s="67"/>
      <c r="ARA34" s="67"/>
      <c r="ARB34" s="67"/>
      <c r="ARC34" s="67"/>
      <c r="ARD34" s="67"/>
      <c r="ARE34" s="67"/>
      <c r="ARF34" s="67"/>
      <c r="ARG34" s="67"/>
      <c r="ARH34" s="67"/>
      <c r="ARI34" s="67"/>
      <c r="ARJ34" s="67"/>
      <c r="ARK34" s="67"/>
      <c r="ARL34" s="67"/>
      <c r="ARM34" s="67"/>
      <c r="ARN34" s="67"/>
      <c r="ARO34" s="67"/>
      <c r="ARP34" s="67"/>
      <c r="ARQ34" s="67"/>
      <c r="ARR34" s="67"/>
      <c r="ARS34" s="67"/>
      <c r="ART34" s="67"/>
      <c r="ARU34" s="67"/>
      <c r="ARV34" s="67"/>
      <c r="ARW34" s="67"/>
      <c r="ARX34" s="67"/>
      <c r="ARY34" s="67"/>
      <c r="ARZ34" s="67"/>
      <c r="ASA34" s="67"/>
      <c r="ASB34" s="67"/>
      <c r="ASC34" s="67"/>
      <c r="ASD34" s="67"/>
      <c r="ASE34" s="67"/>
      <c r="ASF34" s="67"/>
      <c r="ASG34" s="67"/>
      <c r="ASH34" s="67"/>
      <c r="ASI34" s="67"/>
      <c r="ASJ34" s="67"/>
      <c r="ASK34" s="67"/>
      <c r="ASL34" s="67"/>
      <c r="ASM34" s="67"/>
      <c r="ASN34" s="67"/>
      <c r="ASO34" s="67"/>
      <c r="ASP34" s="67"/>
      <c r="ASQ34" s="67"/>
      <c r="ASR34" s="67"/>
      <c r="ASS34" s="67"/>
      <c r="AST34" s="67"/>
      <c r="ASU34" s="67"/>
      <c r="ASV34" s="67"/>
      <c r="ASW34" s="67"/>
      <c r="ASX34" s="67"/>
      <c r="ASY34" s="67"/>
      <c r="ASZ34" s="67"/>
      <c r="ATA34" s="67"/>
      <c r="ATB34" s="67"/>
      <c r="ATC34" s="67"/>
      <c r="ATD34" s="67"/>
      <c r="ATE34" s="67"/>
      <c r="ATF34" s="67"/>
      <c r="ATG34" s="67"/>
      <c r="ATH34" s="67"/>
      <c r="ATI34" s="67"/>
      <c r="ATJ34" s="67"/>
      <c r="ATK34" s="67"/>
      <c r="ATL34" s="67"/>
      <c r="ATM34" s="67"/>
      <c r="ATN34" s="67"/>
      <c r="ATO34" s="67"/>
      <c r="ATP34" s="67"/>
      <c r="ATQ34" s="67"/>
      <c r="ATR34" s="67"/>
      <c r="ATS34" s="67"/>
      <c r="ATT34" s="67"/>
      <c r="ATU34" s="67"/>
      <c r="ATV34" s="67"/>
      <c r="ATW34" s="67"/>
      <c r="ATX34" s="67"/>
      <c r="ATY34" s="67"/>
      <c r="ATZ34" s="67"/>
      <c r="AUA34" s="67"/>
      <c r="AUB34" s="67"/>
      <c r="AUC34" s="67"/>
      <c r="AUD34" s="67"/>
      <c r="AUE34" s="67"/>
      <c r="AUF34" s="67"/>
      <c r="AUG34" s="67"/>
      <c r="AUH34" s="67"/>
      <c r="AUI34" s="67"/>
      <c r="AUJ34" s="67"/>
      <c r="AUK34" s="67"/>
      <c r="AUL34" s="67"/>
      <c r="AUM34" s="67"/>
      <c r="AUN34" s="67"/>
      <c r="AUO34" s="67"/>
      <c r="AUP34" s="67"/>
      <c r="AUQ34" s="67"/>
      <c r="AUR34" s="67"/>
      <c r="AUS34" s="67"/>
      <c r="AUT34" s="67"/>
      <c r="AUU34" s="67"/>
      <c r="AUV34" s="67"/>
      <c r="AUW34" s="67"/>
      <c r="AUX34" s="67"/>
      <c r="AUY34" s="67"/>
      <c r="AUZ34" s="67"/>
      <c r="AVA34" s="67"/>
      <c r="AVB34" s="67"/>
      <c r="AVC34" s="67"/>
      <c r="AVD34" s="67"/>
      <c r="AVE34" s="67"/>
      <c r="AVF34" s="67"/>
      <c r="AVG34" s="67"/>
      <c r="AVH34" s="67"/>
      <c r="AVI34" s="67"/>
      <c r="AVJ34" s="67"/>
      <c r="AVK34" s="67"/>
      <c r="AVL34" s="67"/>
      <c r="AVM34" s="67"/>
      <c r="AVN34" s="67"/>
      <c r="AVO34" s="67"/>
      <c r="AVP34" s="67"/>
      <c r="AVQ34" s="67"/>
      <c r="AVR34" s="67"/>
      <c r="AVS34" s="67"/>
      <c r="AVT34" s="67"/>
      <c r="AVU34" s="67"/>
      <c r="AVV34" s="67"/>
      <c r="AVW34" s="67"/>
      <c r="AVX34" s="67"/>
      <c r="AVY34" s="67"/>
      <c r="AVZ34" s="67"/>
      <c r="AWA34" s="67"/>
      <c r="AWB34" s="67"/>
      <c r="AWC34" s="67"/>
      <c r="AWD34" s="67"/>
      <c r="AWE34" s="67"/>
      <c r="AWF34" s="67"/>
      <c r="AWG34" s="67"/>
      <c r="AWH34" s="67"/>
      <c r="AWI34" s="67"/>
      <c r="AWJ34" s="67"/>
      <c r="AWK34" s="67"/>
      <c r="AWL34" s="67"/>
      <c r="AWM34" s="67"/>
      <c r="AWN34" s="67"/>
      <c r="AWO34" s="67"/>
      <c r="AWP34" s="67"/>
      <c r="AWQ34" s="67"/>
      <c r="AWR34" s="67"/>
      <c r="AWS34" s="67"/>
      <c r="AWT34" s="67"/>
      <c r="AWU34" s="67"/>
      <c r="AWV34" s="67"/>
      <c r="AWW34" s="67"/>
      <c r="AWX34" s="67"/>
      <c r="AWY34" s="67"/>
      <c r="AWZ34" s="67"/>
      <c r="AXA34" s="67"/>
      <c r="AXB34" s="67"/>
      <c r="AXC34" s="67"/>
      <c r="AXD34" s="67"/>
      <c r="AXE34" s="67"/>
      <c r="AXF34" s="67"/>
      <c r="AXG34" s="67"/>
      <c r="AXH34" s="67"/>
      <c r="AXI34" s="67"/>
      <c r="AXJ34" s="67"/>
      <c r="AXK34" s="67"/>
      <c r="AXL34" s="67"/>
      <c r="AXM34" s="67"/>
      <c r="AXN34" s="67"/>
      <c r="AXO34" s="67"/>
      <c r="AXP34" s="67"/>
      <c r="AXQ34" s="67"/>
      <c r="AXR34" s="67"/>
      <c r="AXS34" s="67"/>
      <c r="AXT34" s="67"/>
      <c r="AXU34" s="67"/>
      <c r="AXV34" s="67"/>
      <c r="AXW34" s="67"/>
      <c r="AXX34" s="67"/>
      <c r="AXY34" s="67"/>
      <c r="AXZ34" s="67"/>
      <c r="AYA34" s="67"/>
      <c r="AYB34" s="67"/>
      <c r="AYC34" s="67"/>
      <c r="AYD34" s="67"/>
      <c r="AYE34" s="67"/>
      <c r="AYF34" s="67"/>
      <c r="AYG34" s="67"/>
      <c r="AYH34" s="67"/>
      <c r="AYI34" s="67"/>
      <c r="AYJ34" s="67"/>
      <c r="AYK34" s="67"/>
      <c r="AYL34" s="67"/>
      <c r="AYM34" s="67"/>
      <c r="AYN34" s="67"/>
      <c r="AYO34" s="67"/>
      <c r="AYP34" s="67"/>
      <c r="AYQ34" s="67"/>
      <c r="AYR34" s="67"/>
      <c r="AYS34" s="67"/>
      <c r="AYT34" s="67"/>
      <c r="AYU34" s="67"/>
      <c r="AYV34" s="67"/>
      <c r="AYW34" s="67"/>
      <c r="AYX34" s="67"/>
      <c r="AYY34" s="67"/>
      <c r="AYZ34" s="67"/>
      <c r="AZA34" s="67"/>
      <c r="AZB34" s="67"/>
      <c r="AZC34" s="67"/>
      <c r="AZD34" s="67"/>
      <c r="AZE34" s="67"/>
      <c r="AZF34" s="67"/>
      <c r="AZG34" s="67"/>
      <c r="AZH34" s="67"/>
      <c r="AZI34" s="67"/>
      <c r="AZJ34" s="67"/>
      <c r="AZK34" s="67"/>
      <c r="AZL34" s="67"/>
      <c r="AZM34" s="67"/>
      <c r="AZN34" s="67"/>
      <c r="AZO34" s="67"/>
      <c r="AZP34" s="67"/>
      <c r="AZQ34" s="67"/>
      <c r="AZR34" s="67"/>
      <c r="AZS34" s="67"/>
      <c r="AZT34" s="67"/>
      <c r="AZU34" s="67"/>
      <c r="AZV34" s="67"/>
      <c r="AZW34" s="67"/>
      <c r="AZX34" s="67"/>
      <c r="AZY34" s="67"/>
      <c r="AZZ34" s="67"/>
      <c r="BAA34" s="67"/>
      <c r="BAB34" s="67"/>
      <c r="BAC34" s="67"/>
      <c r="BAD34" s="67"/>
      <c r="BAE34" s="67"/>
      <c r="BAF34" s="67"/>
      <c r="BAG34" s="67"/>
      <c r="BAH34" s="67"/>
      <c r="BAI34" s="67"/>
      <c r="BAJ34" s="67"/>
      <c r="BAK34" s="67"/>
      <c r="BAL34" s="67"/>
      <c r="BAM34" s="67"/>
      <c r="BAN34" s="67"/>
      <c r="BAO34" s="67"/>
      <c r="BAP34" s="67"/>
      <c r="BAQ34" s="67"/>
      <c r="BAR34" s="67"/>
      <c r="BAS34" s="67"/>
      <c r="BAT34" s="67"/>
      <c r="BAU34" s="67"/>
      <c r="BAV34" s="67"/>
      <c r="BAW34" s="67"/>
      <c r="BAX34" s="67"/>
      <c r="BAY34" s="67"/>
      <c r="BAZ34" s="67"/>
      <c r="BBA34" s="67"/>
      <c r="BBB34" s="67"/>
      <c r="BBC34" s="67"/>
      <c r="BBD34" s="67"/>
      <c r="BBE34" s="67"/>
      <c r="BBF34" s="67"/>
      <c r="BBG34" s="67"/>
      <c r="BBH34" s="67"/>
      <c r="BBI34" s="67"/>
      <c r="BBJ34" s="67"/>
      <c r="BBK34" s="67"/>
      <c r="BBL34" s="67"/>
      <c r="BBM34" s="67"/>
      <c r="BBN34" s="67"/>
      <c r="BBO34" s="67"/>
      <c r="BBP34" s="67"/>
      <c r="BBQ34" s="67"/>
      <c r="BBR34" s="67"/>
      <c r="BBS34" s="67"/>
      <c r="BBT34" s="67"/>
      <c r="BBU34" s="67"/>
      <c r="BBV34" s="67"/>
      <c r="BBW34" s="67"/>
      <c r="BBX34" s="67"/>
      <c r="BBY34" s="67"/>
      <c r="BBZ34" s="67"/>
      <c r="BCA34" s="67"/>
      <c r="BCB34" s="67"/>
      <c r="BCC34" s="67"/>
      <c r="BCD34" s="67"/>
      <c r="BCE34" s="67"/>
      <c r="BCF34" s="67"/>
      <c r="BCG34" s="67"/>
      <c r="BCH34" s="67"/>
      <c r="BCI34" s="67"/>
      <c r="BCJ34" s="67"/>
      <c r="BCK34" s="67"/>
      <c r="BCL34" s="67"/>
      <c r="BCM34" s="67"/>
      <c r="BCN34" s="67"/>
      <c r="BCO34" s="67"/>
      <c r="BCP34" s="67"/>
      <c r="BCQ34" s="67"/>
      <c r="BCR34" s="67"/>
      <c r="BCS34" s="67"/>
      <c r="BCT34" s="67"/>
      <c r="BCU34" s="67"/>
      <c r="BCV34" s="67"/>
      <c r="BCW34" s="67"/>
      <c r="BCX34" s="67"/>
      <c r="BCY34" s="67"/>
      <c r="BCZ34" s="67"/>
      <c r="BDA34" s="67"/>
      <c r="BDB34" s="67"/>
      <c r="BDC34" s="67"/>
      <c r="BDD34" s="67"/>
      <c r="BDE34" s="67"/>
      <c r="BDF34" s="67"/>
      <c r="BDG34" s="67"/>
      <c r="BDH34" s="67"/>
      <c r="BDI34" s="67"/>
      <c r="BDJ34" s="67"/>
      <c r="BDK34" s="67"/>
      <c r="BDL34" s="67"/>
      <c r="BDM34" s="67"/>
      <c r="BDN34" s="67"/>
      <c r="BDO34" s="67"/>
      <c r="BDP34" s="67"/>
      <c r="BDQ34" s="67"/>
      <c r="BDR34" s="67"/>
      <c r="BDS34" s="67"/>
      <c r="BDT34" s="67"/>
      <c r="BDU34" s="67"/>
      <c r="BDV34" s="67"/>
      <c r="BDW34" s="67"/>
      <c r="BDX34" s="67"/>
      <c r="BDY34" s="67"/>
      <c r="BDZ34" s="67"/>
      <c r="BEA34" s="67"/>
      <c r="BEB34" s="67"/>
      <c r="BEC34" s="67"/>
      <c r="BED34" s="67"/>
      <c r="BEE34" s="67"/>
      <c r="BEF34" s="67"/>
      <c r="BEG34" s="67"/>
      <c r="BEH34" s="67"/>
      <c r="BEI34" s="67"/>
      <c r="BEJ34" s="67"/>
      <c r="BEK34" s="67"/>
      <c r="BEL34" s="67"/>
      <c r="BEM34" s="67"/>
      <c r="BEN34" s="67"/>
      <c r="BEO34" s="67"/>
      <c r="BEP34" s="67"/>
      <c r="BEQ34" s="67"/>
      <c r="BER34" s="67"/>
      <c r="BES34" s="67"/>
      <c r="BET34" s="67"/>
      <c r="BEU34" s="67"/>
      <c r="BEV34" s="67"/>
      <c r="BEW34" s="67"/>
      <c r="BEX34" s="67"/>
      <c r="BEY34" s="67"/>
      <c r="BEZ34" s="67"/>
      <c r="BFA34" s="67"/>
      <c r="BFB34" s="67"/>
      <c r="BFC34" s="67"/>
      <c r="BFD34" s="67"/>
      <c r="BFE34" s="67"/>
      <c r="BFF34" s="67"/>
      <c r="BFG34" s="67"/>
      <c r="BFH34" s="67"/>
      <c r="BFI34" s="67"/>
      <c r="BFJ34" s="67"/>
      <c r="BFK34" s="67"/>
      <c r="BFL34" s="67"/>
      <c r="BFM34" s="67"/>
      <c r="BFN34" s="67"/>
      <c r="BFO34" s="67"/>
      <c r="BFP34" s="67"/>
      <c r="BFQ34" s="67"/>
      <c r="BFR34" s="67"/>
      <c r="BFS34" s="67"/>
      <c r="BFT34" s="67"/>
      <c r="BFU34" s="67"/>
      <c r="BFV34" s="67"/>
      <c r="BFW34" s="67"/>
      <c r="BFX34" s="67"/>
      <c r="BFY34" s="67"/>
      <c r="BFZ34" s="67"/>
      <c r="BGA34" s="67"/>
      <c r="BGB34" s="67"/>
      <c r="BGC34" s="67"/>
      <c r="BGD34" s="67"/>
      <c r="BGE34" s="67"/>
      <c r="BGF34" s="67"/>
      <c r="BGG34" s="67"/>
      <c r="BGH34" s="67"/>
      <c r="BGI34" s="67"/>
      <c r="BGJ34" s="67"/>
      <c r="BGK34" s="67"/>
      <c r="BGL34" s="67"/>
      <c r="BGM34" s="67"/>
      <c r="BGN34" s="67"/>
      <c r="BGO34" s="67"/>
      <c r="BGP34" s="67"/>
      <c r="BGQ34" s="67"/>
      <c r="BGR34" s="67"/>
      <c r="BGS34" s="67"/>
      <c r="BGT34" s="67"/>
      <c r="BGU34" s="67"/>
      <c r="BGV34" s="67"/>
      <c r="BGW34" s="67"/>
      <c r="BGX34" s="67"/>
      <c r="BGY34" s="67"/>
      <c r="BGZ34" s="67"/>
      <c r="BHA34" s="67"/>
      <c r="BHB34" s="67"/>
      <c r="BHC34" s="67"/>
      <c r="BHD34" s="67"/>
      <c r="BHE34" s="67"/>
      <c r="BHF34" s="67"/>
      <c r="BHG34" s="67"/>
      <c r="BHH34" s="67"/>
      <c r="BHI34" s="67"/>
      <c r="BHJ34" s="67"/>
      <c r="BHK34" s="67"/>
      <c r="BHL34" s="67"/>
      <c r="BHM34" s="67"/>
      <c r="BHN34" s="67"/>
      <c r="BHO34" s="67"/>
      <c r="BHP34" s="67"/>
      <c r="BHQ34" s="67"/>
      <c r="BHR34" s="67"/>
      <c r="BHS34" s="67"/>
      <c r="BHT34" s="67"/>
      <c r="BHU34" s="67"/>
      <c r="BHV34" s="67"/>
      <c r="BHW34" s="67"/>
      <c r="BHX34" s="67"/>
      <c r="BHY34" s="67"/>
      <c r="BHZ34" s="67"/>
      <c r="BIA34" s="67"/>
      <c r="BIB34" s="67"/>
      <c r="BIC34" s="67"/>
      <c r="BID34" s="67"/>
      <c r="BIE34" s="67"/>
      <c r="BIF34" s="67"/>
      <c r="BIG34" s="67"/>
      <c r="BIH34" s="67"/>
      <c r="BII34" s="67"/>
      <c r="BIJ34" s="67"/>
      <c r="BIK34" s="67"/>
      <c r="BIL34" s="67"/>
      <c r="BIM34" s="67"/>
      <c r="BIN34" s="67"/>
      <c r="BIO34" s="67"/>
      <c r="BIP34" s="67"/>
      <c r="BIQ34" s="67"/>
      <c r="BIR34" s="67"/>
      <c r="BIS34" s="67"/>
      <c r="BIT34" s="67"/>
      <c r="BIU34" s="67"/>
      <c r="BIV34" s="67"/>
      <c r="BIW34" s="67"/>
      <c r="BIX34" s="67"/>
      <c r="BIY34" s="67"/>
      <c r="BIZ34" s="67"/>
      <c r="BJA34" s="67"/>
      <c r="BJB34" s="67"/>
      <c r="BJC34" s="67"/>
      <c r="BJD34" s="67"/>
      <c r="BJE34" s="67"/>
      <c r="BJF34" s="67"/>
      <c r="BJG34" s="67"/>
      <c r="BJH34" s="67"/>
      <c r="BJI34" s="67"/>
      <c r="BJJ34" s="67"/>
      <c r="BJK34" s="67"/>
      <c r="BJL34" s="67"/>
      <c r="BJM34" s="67"/>
      <c r="BJN34" s="67"/>
      <c r="BJO34" s="67"/>
      <c r="BJP34" s="67"/>
      <c r="BJQ34" s="67"/>
      <c r="BJR34" s="67"/>
      <c r="BJS34" s="67"/>
      <c r="BJT34" s="67"/>
      <c r="BJU34" s="67"/>
      <c r="BJV34" s="67"/>
      <c r="BJW34" s="67"/>
      <c r="BJX34" s="67"/>
      <c r="BJY34" s="67"/>
      <c r="BJZ34" s="67"/>
      <c r="BKA34" s="67"/>
      <c r="BKB34" s="67"/>
      <c r="BKC34" s="67"/>
      <c r="BKD34" s="67"/>
      <c r="BKE34" s="67"/>
      <c r="BKF34" s="67"/>
      <c r="BKG34" s="67"/>
      <c r="BKH34" s="67"/>
      <c r="BKI34" s="67"/>
      <c r="BKJ34" s="67"/>
      <c r="BKK34" s="67"/>
      <c r="BKL34" s="67"/>
      <c r="BKM34" s="67"/>
      <c r="BKN34" s="67"/>
      <c r="BKO34" s="67"/>
      <c r="BKP34" s="67"/>
      <c r="BKQ34" s="67"/>
      <c r="BKR34" s="67"/>
      <c r="BKS34" s="67"/>
      <c r="BKT34" s="67"/>
      <c r="BKU34" s="67"/>
      <c r="BKV34" s="67"/>
      <c r="BKW34" s="67"/>
      <c r="BKX34" s="67"/>
      <c r="BKY34" s="67"/>
      <c r="BKZ34" s="67"/>
      <c r="BLA34" s="67"/>
      <c r="BLB34" s="67"/>
      <c r="BLC34" s="67"/>
      <c r="BLD34" s="67"/>
      <c r="BLE34" s="67"/>
      <c r="BLF34" s="67"/>
      <c r="BLG34" s="67"/>
      <c r="BLH34" s="67"/>
      <c r="BLI34" s="67"/>
      <c r="BLJ34" s="67"/>
      <c r="BLK34" s="67"/>
      <c r="BLL34" s="67"/>
      <c r="BLM34" s="67"/>
      <c r="BLN34" s="67"/>
      <c r="BLO34" s="67"/>
      <c r="BLP34" s="67"/>
      <c r="BLQ34" s="67"/>
      <c r="BLR34" s="67"/>
      <c r="BLS34" s="67"/>
      <c r="BLT34" s="67"/>
      <c r="BLU34" s="67"/>
      <c r="BLV34" s="67"/>
      <c r="BLW34" s="67"/>
      <c r="BLX34" s="67"/>
      <c r="BLY34" s="67"/>
      <c r="BLZ34" s="67"/>
      <c r="BMA34" s="67"/>
      <c r="BMB34" s="67"/>
      <c r="BMC34" s="67"/>
      <c r="BMD34" s="67"/>
      <c r="BME34" s="67"/>
      <c r="BMF34" s="67"/>
      <c r="BMG34" s="67"/>
      <c r="BMH34" s="67"/>
      <c r="BMI34" s="67"/>
      <c r="BMJ34" s="67"/>
      <c r="BMK34" s="67"/>
      <c r="BML34" s="67"/>
      <c r="BMM34" s="67"/>
      <c r="BMN34" s="67"/>
      <c r="BMO34" s="67"/>
      <c r="BMP34" s="67"/>
      <c r="BMQ34" s="67"/>
      <c r="BMR34" s="67"/>
      <c r="BMS34" s="67"/>
      <c r="BMT34" s="67"/>
      <c r="BMU34" s="67"/>
      <c r="BMV34" s="67"/>
      <c r="BMW34" s="67"/>
      <c r="BMX34" s="67"/>
      <c r="BMY34" s="67"/>
      <c r="BMZ34" s="67"/>
      <c r="BNA34" s="67"/>
      <c r="BNB34" s="67"/>
      <c r="BNC34" s="67"/>
      <c r="BND34" s="67"/>
      <c r="BNE34" s="67"/>
      <c r="BNF34" s="67"/>
      <c r="BNG34" s="67"/>
      <c r="BNH34" s="67"/>
      <c r="BNI34" s="67"/>
      <c r="BNJ34" s="67"/>
      <c r="BNK34" s="67"/>
      <c r="BNL34" s="67"/>
      <c r="BNM34" s="67"/>
      <c r="BNN34" s="67"/>
      <c r="BNO34" s="67"/>
      <c r="BNP34" s="67"/>
      <c r="BNQ34" s="67"/>
      <c r="BNR34" s="67"/>
      <c r="BNS34" s="67"/>
      <c r="BNT34" s="67"/>
      <c r="BNU34" s="67"/>
      <c r="BNV34" s="67"/>
      <c r="BNW34" s="67"/>
      <c r="BNX34" s="67"/>
      <c r="BNY34" s="67"/>
      <c r="BNZ34" s="67"/>
      <c r="BOA34" s="67"/>
      <c r="BOB34" s="67"/>
      <c r="BOC34" s="67"/>
      <c r="BOD34" s="67"/>
      <c r="BOE34" s="67"/>
      <c r="BOF34" s="67"/>
      <c r="BOG34" s="67"/>
      <c r="BOH34" s="67"/>
      <c r="BOI34" s="67"/>
      <c r="BOJ34" s="67"/>
      <c r="BOK34" s="67"/>
      <c r="BOL34" s="67"/>
      <c r="BOM34" s="67"/>
      <c r="BON34" s="67"/>
      <c r="BOO34" s="67"/>
      <c r="BOP34" s="67"/>
      <c r="BOQ34" s="67"/>
      <c r="BOR34" s="67"/>
      <c r="BOS34" s="67"/>
      <c r="BOT34" s="67"/>
      <c r="BOU34" s="67"/>
      <c r="BOV34" s="67"/>
      <c r="BOW34" s="67"/>
      <c r="BOX34" s="67"/>
      <c r="BOY34" s="67"/>
      <c r="BOZ34" s="67"/>
      <c r="BPA34" s="67"/>
      <c r="BPB34" s="67"/>
      <c r="BPC34" s="67"/>
      <c r="BPD34" s="67"/>
      <c r="BPE34" s="67"/>
      <c r="BPF34" s="67"/>
      <c r="BPG34" s="67"/>
      <c r="BPH34" s="67"/>
      <c r="BPI34" s="67"/>
      <c r="BPJ34" s="67"/>
      <c r="BPK34" s="67"/>
      <c r="BPL34" s="67"/>
      <c r="BPM34" s="67"/>
      <c r="BPN34" s="67"/>
      <c r="BPO34" s="67"/>
      <c r="BPP34" s="67"/>
      <c r="BPQ34" s="67"/>
      <c r="BPR34" s="67"/>
      <c r="BPS34" s="67"/>
      <c r="BPT34" s="67"/>
      <c r="BPU34" s="67"/>
      <c r="BPV34" s="67"/>
      <c r="BPW34" s="67"/>
      <c r="BPX34" s="67"/>
      <c r="BPY34" s="67"/>
      <c r="BPZ34" s="67"/>
      <c r="BQA34" s="67"/>
      <c r="BQB34" s="67"/>
      <c r="BQC34" s="67"/>
      <c r="BQD34" s="67"/>
      <c r="BQE34" s="67"/>
      <c r="BQF34" s="67"/>
      <c r="BQG34" s="67"/>
      <c r="BQH34" s="67"/>
      <c r="BQI34" s="67"/>
      <c r="BQJ34" s="67"/>
      <c r="BQK34" s="67"/>
      <c r="BQL34" s="67"/>
      <c r="BQM34" s="67"/>
      <c r="BQN34" s="67"/>
      <c r="BQO34" s="67"/>
      <c r="BQP34" s="67"/>
      <c r="BQQ34" s="67"/>
      <c r="BQR34" s="67"/>
      <c r="BQS34" s="67"/>
      <c r="BQT34" s="67"/>
      <c r="BQU34" s="67"/>
      <c r="BQV34" s="67"/>
      <c r="BQW34" s="67"/>
      <c r="BQX34" s="67"/>
      <c r="BQY34" s="67"/>
      <c r="BQZ34" s="67"/>
      <c r="BRA34" s="67"/>
      <c r="BRB34" s="67"/>
      <c r="BRC34" s="67"/>
      <c r="BRD34" s="67"/>
      <c r="BRE34" s="67"/>
      <c r="BRF34" s="67"/>
      <c r="BRG34" s="67"/>
      <c r="BRH34" s="67"/>
      <c r="BRI34" s="67"/>
      <c r="BRJ34" s="67"/>
      <c r="BRK34" s="67"/>
      <c r="BRL34" s="67"/>
      <c r="BRM34" s="67"/>
      <c r="BRN34" s="67"/>
      <c r="BRO34" s="67"/>
      <c r="BRP34" s="67"/>
      <c r="BRQ34" s="67"/>
      <c r="BRR34" s="67"/>
      <c r="BRS34" s="67"/>
      <c r="BRT34" s="67"/>
      <c r="BRU34" s="67"/>
      <c r="BRV34" s="67"/>
      <c r="BRW34" s="67"/>
      <c r="BRX34" s="67"/>
      <c r="BRY34" s="67"/>
      <c r="BRZ34" s="67"/>
      <c r="BSA34" s="67"/>
      <c r="BSB34" s="67"/>
      <c r="BSC34" s="67"/>
      <c r="BSD34" s="67"/>
      <c r="BSE34" s="67"/>
      <c r="BSF34" s="67"/>
      <c r="BSG34" s="67"/>
      <c r="BSH34" s="67"/>
      <c r="BSI34" s="67"/>
      <c r="BSJ34" s="67"/>
      <c r="BSK34" s="67"/>
      <c r="BSL34" s="67"/>
      <c r="BSM34" s="67"/>
      <c r="BSN34" s="67"/>
      <c r="BSO34" s="67"/>
      <c r="BSP34" s="67"/>
      <c r="BSQ34" s="67"/>
      <c r="BSR34" s="67"/>
      <c r="BSS34" s="67"/>
      <c r="BST34" s="67"/>
      <c r="BSU34" s="67"/>
      <c r="BSV34" s="67"/>
      <c r="BSW34" s="67"/>
      <c r="BSX34" s="67"/>
      <c r="BSY34" s="67"/>
      <c r="BSZ34" s="67"/>
      <c r="BTA34" s="67"/>
      <c r="BTB34" s="67"/>
      <c r="BTC34" s="67"/>
      <c r="BTD34" s="67"/>
      <c r="BTE34" s="67"/>
      <c r="BTF34" s="67"/>
      <c r="BTG34" s="67"/>
      <c r="BTH34" s="67"/>
      <c r="BTI34" s="67"/>
      <c r="BTJ34" s="67"/>
      <c r="BTK34" s="67"/>
      <c r="BTL34" s="67"/>
      <c r="BTM34" s="67"/>
      <c r="BTN34" s="67"/>
      <c r="BTO34" s="67"/>
      <c r="BTP34" s="67"/>
      <c r="BTQ34" s="67"/>
      <c r="BTR34" s="67"/>
      <c r="BTS34" s="67"/>
      <c r="BTT34" s="67"/>
      <c r="BTU34" s="67"/>
      <c r="BTV34" s="67"/>
      <c r="BTW34" s="67"/>
      <c r="BTX34" s="67"/>
      <c r="BTY34" s="67"/>
      <c r="BTZ34" s="67"/>
      <c r="BUA34" s="67"/>
      <c r="BUB34" s="67"/>
      <c r="BUC34" s="67"/>
      <c r="BUD34" s="67"/>
      <c r="BUE34" s="67"/>
      <c r="BUF34" s="67"/>
      <c r="BUG34" s="67"/>
      <c r="BUH34" s="67"/>
      <c r="BUI34" s="67"/>
      <c r="BUJ34" s="67"/>
      <c r="BUK34" s="67"/>
      <c r="BUL34" s="67"/>
      <c r="BUM34" s="67"/>
      <c r="BUN34" s="67"/>
      <c r="BUO34" s="67"/>
      <c r="BUP34" s="67"/>
      <c r="BUQ34" s="67"/>
      <c r="BUR34" s="67"/>
      <c r="BUS34" s="67"/>
      <c r="BUT34" s="67"/>
      <c r="BUU34" s="67"/>
      <c r="BUV34" s="67"/>
      <c r="BUW34" s="67"/>
      <c r="BUX34" s="67"/>
      <c r="BUY34" s="67"/>
      <c r="BUZ34" s="67"/>
      <c r="BVA34" s="67"/>
      <c r="BVB34" s="67"/>
      <c r="BVC34" s="67"/>
      <c r="BVD34" s="67"/>
      <c r="BVE34" s="67"/>
      <c r="BVF34" s="67"/>
      <c r="BVG34" s="67"/>
      <c r="BVH34" s="67"/>
      <c r="BVI34" s="67"/>
      <c r="BVJ34" s="67"/>
      <c r="BVK34" s="67"/>
      <c r="BVL34" s="67"/>
      <c r="BVM34" s="67"/>
      <c r="BVN34" s="67"/>
      <c r="BVO34" s="67"/>
      <c r="BVP34" s="67"/>
      <c r="BVQ34" s="67"/>
      <c r="BVR34" s="67"/>
      <c r="BVS34" s="67"/>
      <c r="BVT34" s="67"/>
      <c r="BVU34" s="67"/>
      <c r="BVV34" s="67"/>
      <c r="BVW34" s="67"/>
      <c r="BVX34" s="67"/>
      <c r="BVY34" s="67"/>
      <c r="BVZ34" s="67"/>
      <c r="BWA34" s="67"/>
      <c r="BWB34" s="67"/>
      <c r="BWC34" s="67"/>
      <c r="BWD34" s="67"/>
      <c r="BWE34" s="67"/>
      <c r="BWF34" s="67"/>
      <c r="BWG34" s="67"/>
      <c r="BWH34" s="67"/>
      <c r="BWI34" s="67"/>
      <c r="BWJ34" s="67"/>
      <c r="BWK34" s="67"/>
      <c r="BWL34" s="67"/>
      <c r="BWM34" s="67"/>
      <c r="BWN34" s="67"/>
      <c r="BWO34" s="67"/>
    </row>
    <row r="35" spans="1:1965" s="68" customFormat="1" ht="31.5" x14ac:dyDescent="0.25">
      <c r="A35" s="77">
        <v>66</v>
      </c>
      <c r="B35" s="98" t="s">
        <v>467</v>
      </c>
      <c r="C35" s="99" t="s">
        <v>468</v>
      </c>
      <c r="D35" s="100" t="s">
        <v>422</v>
      </c>
      <c r="E35" s="80">
        <v>3112</v>
      </c>
      <c r="F35" s="80">
        <v>1480</v>
      </c>
      <c r="G35" s="80">
        <v>0</v>
      </c>
      <c r="H35" s="80">
        <v>0</v>
      </c>
      <c r="I35" s="80">
        <v>0</v>
      </c>
      <c r="J35" s="80">
        <v>0</v>
      </c>
      <c r="K35" s="80">
        <v>0</v>
      </c>
      <c r="L35" s="80">
        <v>0</v>
      </c>
      <c r="M35" s="80">
        <v>0</v>
      </c>
      <c r="N35" s="81">
        <v>0</v>
      </c>
      <c r="O35" s="82">
        <f t="shared" si="2"/>
        <v>4592</v>
      </c>
      <c r="P35" s="84"/>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c r="GW35" s="67"/>
      <c r="GX35" s="67"/>
      <c r="GY35" s="67"/>
      <c r="GZ35" s="67"/>
      <c r="HA35" s="67"/>
      <c r="HB35" s="67"/>
      <c r="HC35" s="67"/>
      <c r="HD35" s="67"/>
      <c r="HE35" s="67"/>
      <c r="HF35" s="67"/>
      <c r="HG35" s="67"/>
      <c r="HH35" s="67"/>
      <c r="HI35" s="67"/>
      <c r="HJ35" s="67"/>
      <c r="HK35" s="67"/>
      <c r="HL35" s="67"/>
      <c r="HM35" s="67"/>
      <c r="HN35" s="67"/>
      <c r="HO35" s="67"/>
      <c r="HP35" s="67"/>
      <c r="HQ35" s="67"/>
      <c r="HR35" s="67"/>
      <c r="HS35" s="67"/>
      <c r="HT35" s="67"/>
      <c r="HU35" s="67"/>
      <c r="HV35" s="67"/>
      <c r="HW35" s="67"/>
      <c r="HX35" s="67"/>
      <c r="HY35" s="67"/>
      <c r="HZ35" s="67"/>
      <c r="IA35" s="67"/>
      <c r="IB35" s="67"/>
      <c r="IC35" s="67"/>
      <c r="ID35" s="67"/>
      <c r="IE35" s="67"/>
      <c r="IF35" s="67"/>
      <c r="IG35" s="67"/>
      <c r="IH35" s="67"/>
      <c r="II35" s="67"/>
      <c r="IJ35" s="67"/>
      <c r="IK35" s="67"/>
      <c r="IL35" s="67"/>
      <c r="IM35" s="67"/>
      <c r="IN35" s="67"/>
      <c r="IO35" s="67"/>
      <c r="IP35" s="67"/>
      <c r="IQ35" s="67"/>
      <c r="IR35" s="67"/>
      <c r="IS35" s="67"/>
      <c r="IT35" s="67"/>
      <c r="IU35" s="67"/>
      <c r="IV35" s="67"/>
      <c r="IW35" s="67"/>
      <c r="IX35" s="67"/>
      <c r="IY35" s="67"/>
      <c r="IZ35" s="67"/>
      <c r="JA35" s="67"/>
      <c r="JB35" s="67"/>
      <c r="JC35" s="67"/>
      <c r="JD35" s="67"/>
      <c r="JE35" s="67"/>
      <c r="JF35" s="67"/>
      <c r="JG35" s="67"/>
      <c r="JH35" s="67"/>
      <c r="JI35" s="67"/>
      <c r="JJ35" s="67"/>
      <c r="JK35" s="67"/>
      <c r="JL35" s="67"/>
      <c r="JM35" s="67"/>
      <c r="JN35" s="67"/>
      <c r="JO35" s="67"/>
      <c r="JP35" s="67"/>
      <c r="JQ35" s="67"/>
      <c r="JR35" s="67"/>
      <c r="JS35" s="67"/>
      <c r="JT35" s="67"/>
      <c r="JU35" s="67"/>
      <c r="JV35" s="67"/>
      <c r="JW35" s="67"/>
      <c r="JX35" s="67"/>
      <c r="JY35" s="67"/>
      <c r="JZ35" s="67"/>
      <c r="KA35" s="67"/>
      <c r="KB35" s="67"/>
      <c r="KC35" s="67"/>
      <c r="KD35" s="67"/>
      <c r="KE35" s="67"/>
      <c r="KF35" s="67"/>
      <c r="KG35" s="67"/>
      <c r="KH35" s="67"/>
      <c r="KI35" s="67"/>
      <c r="KJ35" s="67"/>
      <c r="KK35" s="67"/>
      <c r="KL35" s="67"/>
      <c r="KM35" s="67"/>
      <c r="KN35" s="67"/>
      <c r="KO35" s="67"/>
      <c r="KP35" s="67"/>
      <c r="KQ35" s="67"/>
      <c r="KR35" s="67"/>
      <c r="KS35" s="67"/>
      <c r="KT35" s="67"/>
      <c r="KU35" s="67"/>
      <c r="KV35" s="67"/>
      <c r="KW35" s="67"/>
      <c r="KX35" s="67"/>
      <c r="KY35" s="67"/>
      <c r="KZ35" s="67"/>
      <c r="LA35" s="67"/>
      <c r="LB35" s="67"/>
      <c r="LC35" s="67"/>
      <c r="LD35" s="67"/>
      <c r="LE35" s="67"/>
      <c r="LF35" s="67"/>
      <c r="LG35" s="67"/>
      <c r="LH35" s="67"/>
      <c r="LI35" s="67"/>
      <c r="LJ35" s="67"/>
      <c r="LK35" s="67"/>
      <c r="LL35" s="67"/>
      <c r="LM35" s="67"/>
      <c r="LN35" s="67"/>
      <c r="LO35" s="67"/>
      <c r="LP35" s="67"/>
      <c r="LQ35" s="67"/>
      <c r="LR35" s="67"/>
      <c r="LS35" s="67"/>
      <c r="LT35" s="67"/>
      <c r="LU35" s="67"/>
      <c r="LV35" s="67"/>
      <c r="LW35" s="67"/>
      <c r="LX35" s="67"/>
      <c r="LY35" s="67"/>
      <c r="LZ35" s="67"/>
      <c r="MA35" s="67"/>
      <c r="MB35" s="67"/>
      <c r="MC35" s="67"/>
      <c r="MD35" s="67"/>
      <c r="ME35" s="67"/>
      <c r="MF35" s="67"/>
      <c r="MG35" s="67"/>
      <c r="MH35" s="67"/>
      <c r="MI35" s="67"/>
      <c r="MJ35" s="67"/>
      <c r="MK35" s="67"/>
      <c r="ML35" s="67"/>
      <c r="MM35" s="67"/>
      <c r="MN35" s="67"/>
      <c r="MO35" s="67"/>
      <c r="MP35" s="67"/>
      <c r="MQ35" s="67"/>
      <c r="MR35" s="67"/>
      <c r="MS35" s="67"/>
      <c r="MT35" s="67"/>
      <c r="MU35" s="67"/>
      <c r="MV35" s="67"/>
      <c r="MW35" s="67"/>
      <c r="MX35" s="67"/>
      <c r="MY35" s="67"/>
      <c r="MZ35" s="67"/>
      <c r="NA35" s="67"/>
      <c r="NB35" s="67"/>
      <c r="NC35" s="67"/>
      <c r="ND35" s="67"/>
      <c r="NE35" s="67"/>
      <c r="NF35" s="67"/>
      <c r="NG35" s="67"/>
      <c r="NH35" s="67"/>
      <c r="NI35" s="67"/>
      <c r="NJ35" s="67"/>
      <c r="NK35" s="67"/>
      <c r="NL35" s="67"/>
      <c r="NM35" s="67"/>
      <c r="NN35" s="67"/>
      <c r="NO35" s="67"/>
      <c r="NP35" s="67"/>
      <c r="NQ35" s="67"/>
      <c r="NR35" s="67"/>
      <c r="NS35" s="67"/>
      <c r="NT35" s="67"/>
      <c r="NU35" s="67"/>
      <c r="NV35" s="67"/>
      <c r="NW35" s="67"/>
      <c r="NX35" s="67"/>
      <c r="NY35" s="67"/>
      <c r="NZ35" s="67"/>
      <c r="OA35" s="67"/>
      <c r="OB35" s="67"/>
      <c r="OC35" s="67"/>
      <c r="OD35" s="67"/>
      <c r="OE35" s="67"/>
      <c r="OF35" s="67"/>
      <c r="OG35" s="67"/>
      <c r="OH35" s="67"/>
      <c r="OI35" s="67"/>
      <c r="OJ35" s="67"/>
      <c r="OK35" s="67"/>
      <c r="OL35" s="67"/>
      <c r="OM35" s="67"/>
      <c r="ON35" s="67"/>
      <c r="OO35" s="67"/>
      <c r="OP35" s="67"/>
      <c r="OQ35" s="67"/>
      <c r="OR35" s="67"/>
      <c r="OS35" s="67"/>
      <c r="OT35" s="67"/>
      <c r="OU35" s="67"/>
      <c r="OV35" s="67"/>
      <c r="OW35" s="67"/>
      <c r="OX35" s="67"/>
      <c r="OY35" s="67"/>
      <c r="OZ35" s="67"/>
      <c r="PA35" s="67"/>
      <c r="PB35" s="67"/>
      <c r="PC35" s="67"/>
      <c r="PD35" s="67"/>
      <c r="PE35" s="67"/>
      <c r="PF35" s="67"/>
      <c r="PG35" s="67"/>
      <c r="PH35" s="67"/>
      <c r="PI35" s="67"/>
      <c r="PJ35" s="67"/>
      <c r="PK35" s="67"/>
      <c r="PL35" s="67"/>
      <c r="PM35" s="67"/>
      <c r="PN35" s="67"/>
      <c r="PO35" s="67"/>
      <c r="PP35" s="67"/>
      <c r="PQ35" s="67"/>
      <c r="PR35" s="67"/>
      <c r="PS35" s="67"/>
      <c r="PT35" s="67"/>
      <c r="PU35" s="67"/>
      <c r="PV35" s="67"/>
      <c r="PW35" s="67"/>
      <c r="PX35" s="67"/>
      <c r="PY35" s="67"/>
      <c r="PZ35" s="67"/>
      <c r="QA35" s="67"/>
      <c r="QB35" s="67"/>
      <c r="QC35" s="67"/>
      <c r="QD35" s="67"/>
      <c r="QE35" s="67"/>
      <c r="QF35" s="67"/>
      <c r="QG35" s="67"/>
      <c r="QH35" s="67"/>
      <c r="QI35" s="67"/>
      <c r="QJ35" s="67"/>
      <c r="QK35" s="67"/>
      <c r="QL35" s="67"/>
      <c r="QM35" s="67"/>
      <c r="QN35" s="67"/>
      <c r="QO35" s="67"/>
      <c r="QP35" s="67"/>
      <c r="QQ35" s="67"/>
      <c r="QR35" s="67"/>
      <c r="QS35" s="67"/>
      <c r="QT35" s="67"/>
      <c r="QU35" s="67"/>
      <c r="QV35" s="67"/>
      <c r="QW35" s="67"/>
      <c r="QX35" s="67"/>
      <c r="QY35" s="67"/>
      <c r="QZ35" s="67"/>
      <c r="RA35" s="67"/>
      <c r="RB35" s="67"/>
      <c r="RC35" s="67"/>
      <c r="RD35" s="67"/>
      <c r="RE35" s="67"/>
      <c r="RF35" s="67"/>
      <c r="RG35" s="67"/>
      <c r="RH35" s="67"/>
      <c r="RI35" s="67"/>
      <c r="RJ35" s="67"/>
      <c r="RK35" s="67"/>
      <c r="RL35" s="67"/>
      <c r="RM35" s="67"/>
      <c r="RN35" s="67"/>
      <c r="RO35" s="67"/>
      <c r="RP35" s="67"/>
      <c r="RQ35" s="67"/>
      <c r="RR35" s="67"/>
      <c r="RS35" s="67"/>
      <c r="RT35" s="67"/>
      <c r="RU35" s="67"/>
      <c r="RV35" s="67"/>
      <c r="RW35" s="67"/>
      <c r="RX35" s="67"/>
      <c r="RY35" s="67"/>
      <c r="RZ35" s="67"/>
      <c r="SA35" s="67"/>
      <c r="SB35" s="67"/>
      <c r="SC35" s="67"/>
      <c r="SD35" s="67"/>
      <c r="SE35" s="67"/>
      <c r="SF35" s="67"/>
      <c r="SG35" s="67"/>
      <c r="SH35" s="67"/>
      <c r="SI35" s="67"/>
      <c r="SJ35" s="67"/>
      <c r="SK35" s="67"/>
      <c r="SL35" s="67"/>
      <c r="SM35" s="67"/>
      <c r="SN35" s="67"/>
      <c r="SO35" s="67"/>
      <c r="SP35" s="67"/>
      <c r="SQ35" s="67"/>
      <c r="SR35" s="67"/>
      <c r="SS35" s="67"/>
      <c r="ST35" s="67"/>
      <c r="SU35" s="67"/>
      <c r="SV35" s="67"/>
      <c r="SW35" s="67"/>
      <c r="SX35" s="67"/>
      <c r="SY35" s="67"/>
      <c r="SZ35" s="67"/>
      <c r="TA35" s="67"/>
      <c r="TB35" s="67"/>
      <c r="TC35" s="67"/>
      <c r="TD35" s="67"/>
      <c r="TE35" s="67"/>
      <c r="TF35" s="67"/>
      <c r="TG35" s="67"/>
      <c r="TH35" s="67"/>
      <c r="TI35" s="67"/>
      <c r="TJ35" s="67"/>
      <c r="TK35" s="67"/>
      <c r="TL35" s="67"/>
      <c r="TM35" s="67"/>
      <c r="TN35" s="67"/>
      <c r="TO35" s="67"/>
      <c r="TP35" s="67"/>
      <c r="TQ35" s="67"/>
      <c r="TR35" s="67"/>
      <c r="TS35" s="67"/>
      <c r="TT35" s="67"/>
      <c r="TU35" s="67"/>
      <c r="TV35" s="67"/>
      <c r="TW35" s="67"/>
      <c r="TX35" s="67"/>
      <c r="TY35" s="67"/>
      <c r="TZ35" s="67"/>
      <c r="UA35" s="67"/>
      <c r="UB35" s="67"/>
      <c r="UC35" s="67"/>
      <c r="UD35" s="67"/>
      <c r="UE35" s="67"/>
      <c r="UF35" s="67"/>
      <c r="UG35" s="67"/>
      <c r="UH35" s="67"/>
      <c r="UI35" s="67"/>
      <c r="UJ35" s="67"/>
      <c r="UK35" s="67"/>
      <c r="UL35" s="67"/>
      <c r="UM35" s="67"/>
      <c r="UN35" s="67"/>
      <c r="UO35" s="67"/>
      <c r="UP35" s="67"/>
      <c r="UQ35" s="67"/>
      <c r="UR35" s="67"/>
      <c r="US35" s="67"/>
      <c r="UT35" s="67"/>
      <c r="UU35" s="67"/>
      <c r="UV35" s="67"/>
      <c r="UW35" s="67"/>
      <c r="UX35" s="67"/>
      <c r="UY35" s="67"/>
      <c r="UZ35" s="67"/>
      <c r="VA35" s="67"/>
      <c r="VB35" s="67"/>
      <c r="VC35" s="67"/>
      <c r="VD35" s="67"/>
      <c r="VE35" s="67"/>
      <c r="VF35" s="67"/>
      <c r="VG35" s="67"/>
      <c r="VH35" s="67"/>
      <c r="VI35" s="67"/>
      <c r="VJ35" s="67"/>
      <c r="VK35" s="67"/>
      <c r="VL35" s="67"/>
      <c r="VM35" s="67"/>
      <c r="VN35" s="67"/>
      <c r="VO35" s="67"/>
      <c r="VP35" s="67"/>
      <c r="VQ35" s="67"/>
      <c r="VR35" s="67"/>
      <c r="VS35" s="67"/>
      <c r="VT35" s="67"/>
      <c r="VU35" s="67"/>
      <c r="VV35" s="67"/>
      <c r="VW35" s="67"/>
      <c r="VX35" s="67"/>
      <c r="VY35" s="67"/>
      <c r="VZ35" s="67"/>
      <c r="WA35" s="67"/>
      <c r="WB35" s="67"/>
      <c r="WC35" s="67"/>
      <c r="WD35" s="67"/>
      <c r="WE35" s="67"/>
      <c r="WF35" s="67"/>
      <c r="WG35" s="67"/>
      <c r="WH35" s="67"/>
      <c r="WI35" s="67"/>
      <c r="WJ35" s="67"/>
      <c r="WK35" s="67"/>
      <c r="WL35" s="67"/>
      <c r="WM35" s="67"/>
      <c r="WN35" s="67"/>
      <c r="WO35" s="67"/>
      <c r="WP35" s="67"/>
      <c r="WQ35" s="67"/>
      <c r="WR35" s="67"/>
      <c r="WS35" s="67"/>
      <c r="WT35" s="67"/>
      <c r="WU35" s="67"/>
      <c r="WV35" s="67"/>
      <c r="WW35" s="67"/>
      <c r="WX35" s="67"/>
      <c r="WY35" s="67"/>
      <c r="WZ35" s="67"/>
      <c r="XA35" s="67"/>
      <c r="XB35" s="67"/>
      <c r="XC35" s="67"/>
      <c r="XD35" s="67"/>
      <c r="XE35" s="67"/>
      <c r="XF35" s="67"/>
      <c r="XG35" s="67"/>
      <c r="XH35" s="67"/>
      <c r="XI35" s="67"/>
      <c r="XJ35" s="67"/>
      <c r="XK35" s="67"/>
      <c r="XL35" s="67"/>
      <c r="XM35" s="67"/>
      <c r="XN35" s="67"/>
      <c r="XO35" s="67"/>
      <c r="XP35" s="67"/>
      <c r="XQ35" s="67"/>
      <c r="XR35" s="67"/>
      <c r="XS35" s="67"/>
      <c r="XT35" s="67"/>
      <c r="XU35" s="67"/>
      <c r="XV35" s="67"/>
      <c r="XW35" s="67"/>
      <c r="XX35" s="67"/>
      <c r="XY35" s="67"/>
      <c r="XZ35" s="67"/>
      <c r="YA35" s="67"/>
      <c r="YB35" s="67"/>
      <c r="YC35" s="67"/>
      <c r="YD35" s="67"/>
      <c r="YE35" s="67"/>
      <c r="YF35" s="67"/>
      <c r="YG35" s="67"/>
      <c r="YH35" s="67"/>
      <c r="YI35" s="67"/>
      <c r="YJ35" s="67"/>
      <c r="YK35" s="67"/>
      <c r="YL35" s="67"/>
      <c r="YM35" s="67"/>
      <c r="YN35" s="67"/>
      <c r="YO35" s="67"/>
      <c r="YP35" s="67"/>
      <c r="YQ35" s="67"/>
      <c r="YR35" s="67"/>
      <c r="YS35" s="67"/>
      <c r="YT35" s="67"/>
      <c r="YU35" s="67"/>
      <c r="YV35" s="67"/>
      <c r="YW35" s="67"/>
      <c r="YX35" s="67"/>
      <c r="YY35" s="67"/>
      <c r="YZ35" s="67"/>
      <c r="ZA35" s="67"/>
      <c r="ZB35" s="67"/>
      <c r="ZC35" s="67"/>
      <c r="ZD35" s="67"/>
      <c r="ZE35" s="67"/>
      <c r="ZF35" s="67"/>
      <c r="ZG35" s="67"/>
      <c r="ZH35" s="67"/>
      <c r="ZI35" s="67"/>
      <c r="ZJ35" s="67"/>
      <c r="ZK35" s="67"/>
      <c r="ZL35" s="67"/>
      <c r="ZM35" s="67"/>
      <c r="ZN35" s="67"/>
      <c r="ZO35" s="67"/>
      <c r="ZP35" s="67"/>
      <c r="ZQ35" s="67"/>
      <c r="ZR35" s="67"/>
      <c r="ZS35" s="67"/>
      <c r="ZT35" s="67"/>
      <c r="ZU35" s="67"/>
      <c r="ZV35" s="67"/>
      <c r="ZW35" s="67"/>
      <c r="ZX35" s="67"/>
      <c r="ZY35" s="67"/>
      <c r="ZZ35" s="67"/>
      <c r="AAA35" s="67"/>
      <c r="AAB35" s="67"/>
      <c r="AAC35" s="67"/>
      <c r="AAD35" s="67"/>
      <c r="AAE35" s="67"/>
      <c r="AAF35" s="67"/>
      <c r="AAG35" s="67"/>
      <c r="AAH35" s="67"/>
      <c r="AAI35" s="67"/>
      <c r="AAJ35" s="67"/>
      <c r="AAK35" s="67"/>
      <c r="AAL35" s="67"/>
      <c r="AAM35" s="67"/>
      <c r="AAN35" s="67"/>
      <c r="AAO35" s="67"/>
      <c r="AAP35" s="67"/>
      <c r="AAQ35" s="67"/>
      <c r="AAR35" s="67"/>
      <c r="AAS35" s="67"/>
      <c r="AAT35" s="67"/>
      <c r="AAU35" s="67"/>
      <c r="AAV35" s="67"/>
      <c r="AAW35" s="67"/>
      <c r="AAX35" s="67"/>
      <c r="AAY35" s="67"/>
      <c r="AAZ35" s="67"/>
      <c r="ABA35" s="67"/>
      <c r="ABB35" s="67"/>
      <c r="ABC35" s="67"/>
      <c r="ABD35" s="67"/>
      <c r="ABE35" s="67"/>
      <c r="ABF35" s="67"/>
      <c r="ABG35" s="67"/>
      <c r="ABH35" s="67"/>
      <c r="ABI35" s="67"/>
      <c r="ABJ35" s="67"/>
      <c r="ABK35" s="67"/>
      <c r="ABL35" s="67"/>
      <c r="ABM35" s="67"/>
      <c r="ABN35" s="67"/>
      <c r="ABO35" s="67"/>
      <c r="ABP35" s="67"/>
      <c r="ABQ35" s="67"/>
      <c r="ABR35" s="67"/>
      <c r="ABS35" s="67"/>
      <c r="ABT35" s="67"/>
      <c r="ABU35" s="67"/>
      <c r="ABV35" s="67"/>
      <c r="ABW35" s="67"/>
      <c r="ABX35" s="67"/>
      <c r="ABY35" s="67"/>
      <c r="ABZ35" s="67"/>
      <c r="ACA35" s="67"/>
      <c r="ACB35" s="67"/>
      <c r="ACC35" s="67"/>
      <c r="ACD35" s="67"/>
      <c r="ACE35" s="67"/>
      <c r="ACF35" s="67"/>
      <c r="ACG35" s="67"/>
      <c r="ACH35" s="67"/>
      <c r="ACI35" s="67"/>
      <c r="ACJ35" s="67"/>
      <c r="ACK35" s="67"/>
      <c r="ACL35" s="67"/>
      <c r="ACM35" s="67"/>
      <c r="ACN35" s="67"/>
      <c r="ACO35" s="67"/>
      <c r="ACP35" s="67"/>
      <c r="ACQ35" s="67"/>
      <c r="ACR35" s="67"/>
      <c r="ACS35" s="67"/>
      <c r="ACT35" s="67"/>
      <c r="ACU35" s="67"/>
      <c r="ACV35" s="67"/>
      <c r="ACW35" s="67"/>
      <c r="ACX35" s="67"/>
      <c r="ACY35" s="67"/>
      <c r="ACZ35" s="67"/>
      <c r="ADA35" s="67"/>
      <c r="ADB35" s="67"/>
      <c r="ADC35" s="67"/>
      <c r="ADD35" s="67"/>
      <c r="ADE35" s="67"/>
      <c r="ADF35" s="67"/>
      <c r="ADG35" s="67"/>
      <c r="ADH35" s="67"/>
      <c r="ADI35" s="67"/>
      <c r="ADJ35" s="67"/>
      <c r="ADK35" s="67"/>
      <c r="ADL35" s="67"/>
      <c r="ADM35" s="67"/>
      <c r="ADN35" s="67"/>
      <c r="ADO35" s="67"/>
      <c r="ADP35" s="67"/>
      <c r="ADQ35" s="67"/>
      <c r="ADR35" s="67"/>
      <c r="ADS35" s="67"/>
      <c r="ADT35" s="67"/>
      <c r="ADU35" s="67"/>
      <c r="ADV35" s="67"/>
      <c r="ADW35" s="67"/>
      <c r="ADX35" s="67"/>
      <c r="ADY35" s="67"/>
      <c r="ADZ35" s="67"/>
      <c r="AEA35" s="67"/>
      <c r="AEB35" s="67"/>
      <c r="AEC35" s="67"/>
      <c r="AED35" s="67"/>
      <c r="AEE35" s="67"/>
      <c r="AEF35" s="67"/>
      <c r="AEG35" s="67"/>
      <c r="AEH35" s="67"/>
      <c r="AEI35" s="67"/>
      <c r="AEJ35" s="67"/>
      <c r="AEK35" s="67"/>
      <c r="AEL35" s="67"/>
      <c r="AEM35" s="67"/>
      <c r="AEN35" s="67"/>
      <c r="AEO35" s="67"/>
      <c r="AEP35" s="67"/>
      <c r="AEQ35" s="67"/>
      <c r="AER35" s="67"/>
      <c r="AES35" s="67"/>
      <c r="AET35" s="67"/>
      <c r="AEU35" s="67"/>
      <c r="AEV35" s="67"/>
      <c r="AEW35" s="67"/>
      <c r="AEX35" s="67"/>
      <c r="AEY35" s="67"/>
      <c r="AEZ35" s="67"/>
      <c r="AFA35" s="67"/>
      <c r="AFB35" s="67"/>
      <c r="AFC35" s="67"/>
      <c r="AFD35" s="67"/>
      <c r="AFE35" s="67"/>
      <c r="AFF35" s="67"/>
      <c r="AFG35" s="67"/>
      <c r="AFH35" s="67"/>
      <c r="AFI35" s="67"/>
      <c r="AFJ35" s="67"/>
      <c r="AFK35" s="67"/>
      <c r="AFL35" s="67"/>
      <c r="AFM35" s="67"/>
      <c r="AFN35" s="67"/>
      <c r="AFO35" s="67"/>
      <c r="AFP35" s="67"/>
      <c r="AFQ35" s="67"/>
      <c r="AFR35" s="67"/>
      <c r="AFS35" s="67"/>
      <c r="AFT35" s="67"/>
      <c r="AFU35" s="67"/>
      <c r="AFV35" s="67"/>
      <c r="AFW35" s="67"/>
      <c r="AFX35" s="67"/>
      <c r="AFY35" s="67"/>
      <c r="AFZ35" s="67"/>
      <c r="AGA35" s="67"/>
      <c r="AGB35" s="67"/>
      <c r="AGC35" s="67"/>
      <c r="AGD35" s="67"/>
      <c r="AGE35" s="67"/>
      <c r="AGF35" s="67"/>
      <c r="AGG35" s="67"/>
      <c r="AGH35" s="67"/>
      <c r="AGI35" s="67"/>
      <c r="AGJ35" s="67"/>
      <c r="AGK35" s="67"/>
      <c r="AGL35" s="67"/>
      <c r="AGM35" s="67"/>
      <c r="AGN35" s="67"/>
      <c r="AGO35" s="67"/>
      <c r="AGP35" s="67"/>
      <c r="AGQ35" s="67"/>
      <c r="AGR35" s="67"/>
      <c r="AGS35" s="67"/>
      <c r="AGT35" s="67"/>
      <c r="AGU35" s="67"/>
      <c r="AGV35" s="67"/>
      <c r="AGW35" s="67"/>
      <c r="AGX35" s="67"/>
      <c r="AGY35" s="67"/>
      <c r="AGZ35" s="67"/>
      <c r="AHA35" s="67"/>
      <c r="AHB35" s="67"/>
      <c r="AHC35" s="67"/>
      <c r="AHD35" s="67"/>
      <c r="AHE35" s="67"/>
      <c r="AHF35" s="67"/>
      <c r="AHG35" s="67"/>
      <c r="AHH35" s="67"/>
      <c r="AHI35" s="67"/>
      <c r="AHJ35" s="67"/>
      <c r="AHK35" s="67"/>
      <c r="AHL35" s="67"/>
      <c r="AHM35" s="67"/>
      <c r="AHN35" s="67"/>
      <c r="AHO35" s="67"/>
      <c r="AHP35" s="67"/>
      <c r="AHQ35" s="67"/>
      <c r="AHR35" s="67"/>
      <c r="AHS35" s="67"/>
      <c r="AHT35" s="67"/>
      <c r="AHU35" s="67"/>
      <c r="AHV35" s="67"/>
      <c r="AHW35" s="67"/>
      <c r="AHX35" s="67"/>
      <c r="AHY35" s="67"/>
      <c r="AHZ35" s="67"/>
      <c r="AIA35" s="67"/>
      <c r="AIB35" s="67"/>
      <c r="AIC35" s="67"/>
      <c r="AID35" s="67"/>
      <c r="AIE35" s="67"/>
      <c r="AIF35" s="67"/>
      <c r="AIG35" s="67"/>
      <c r="AIH35" s="67"/>
      <c r="AII35" s="67"/>
      <c r="AIJ35" s="67"/>
      <c r="AIK35" s="67"/>
      <c r="AIL35" s="67"/>
      <c r="AIM35" s="67"/>
      <c r="AIN35" s="67"/>
      <c r="AIO35" s="67"/>
      <c r="AIP35" s="67"/>
      <c r="AIQ35" s="67"/>
      <c r="AIR35" s="67"/>
      <c r="AIS35" s="67"/>
      <c r="AIT35" s="67"/>
      <c r="AIU35" s="67"/>
      <c r="AIV35" s="67"/>
      <c r="AIW35" s="67"/>
      <c r="AIX35" s="67"/>
      <c r="AIY35" s="67"/>
      <c r="AIZ35" s="67"/>
      <c r="AJA35" s="67"/>
      <c r="AJB35" s="67"/>
      <c r="AJC35" s="67"/>
      <c r="AJD35" s="67"/>
      <c r="AJE35" s="67"/>
      <c r="AJF35" s="67"/>
      <c r="AJG35" s="67"/>
      <c r="AJH35" s="67"/>
      <c r="AJI35" s="67"/>
      <c r="AJJ35" s="67"/>
      <c r="AJK35" s="67"/>
      <c r="AJL35" s="67"/>
      <c r="AJM35" s="67"/>
      <c r="AJN35" s="67"/>
      <c r="AJO35" s="67"/>
      <c r="AJP35" s="67"/>
      <c r="AJQ35" s="67"/>
      <c r="AJR35" s="67"/>
      <c r="AJS35" s="67"/>
      <c r="AJT35" s="67"/>
      <c r="AJU35" s="67"/>
      <c r="AJV35" s="67"/>
      <c r="AJW35" s="67"/>
      <c r="AJX35" s="67"/>
      <c r="AJY35" s="67"/>
      <c r="AJZ35" s="67"/>
      <c r="AKA35" s="67"/>
      <c r="AKB35" s="67"/>
      <c r="AKC35" s="67"/>
      <c r="AKD35" s="67"/>
      <c r="AKE35" s="67"/>
      <c r="AKF35" s="67"/>
      <c r="AKG35" s="67"/>
      <c r="AKH35" s="67"/>
      <c r="AKI35" s="67"/>
      <c r="AKJ35" s="67"/>
      <c r="AKK35" s="67"/>
      <c r="AKL35" s="67"/>
      <c r="AKM35" s="67"/>
      <c r="AKN35" s="67"/>
      <c r="AKO35" s="67"/>
      <c r="AKP35" s="67"/>
      <c r="AKQ35" s="67"/>
      <c r="AKR35" s="67"/>
      <c r="AKS35" s="67"/>
      <c r="AKT35" s="67"/>
      <c r="AKU35" s="67"/>
      <c r="AKV35" s="67"/>
      <c r="AKW35" s="67"/>
      <c r="AKX35" s="67"/>
      <c r="AKY35" s="67"/>
      <c r="AKZ35" s="67"/>
      <c r="ALA35" s="67"/>
      <c r="ALB35" s="67"/>
      <c r="ALC35" s="67"/>
      <c r="ALD35" s="67"/>
      <c r="ALE35" s="67"/>
      <c r="ALF35" s="67"/>
      <c r="ALG35" s="67"/>
      <c r="ALH35" s="67"/>
      <c r="ALI35" s="67"/>
      <c r="ALJ35" s="67"/>
      <c r="ALK35" s="67"/>
      <c r="ALL35" s="67"/>
      <c r="ALM35" s="67"/>
      <c r="ALN35" s="67"/>
      <c r="ALO35" s="67"/>
      <c r="ALP35" s="67"/>
      <c r="ALQ35" s="67"/>
      <c r="ALR35" s="67"/>
      <c r="ALS35" s="67"/>
      <c r="ALT35" s="67"/>
      <c r="ALU35" s="67"/>
      <c r="ALV35" s="67"/>
      <c r="ALW35" s="67"/>
      <c r="ALX35" s="67"/>
      <c r="ALY35" s="67"/>
      <c r="ALZ35" s="67"/>
      <c r="AMA35" s="67"/>
      <c r="AMB35" s="67"/>
      <c r="AMC35" s="67"/>
      <c r="AMD35" s="67"/>
      <c r="AME35" s="67"/>
      <c r="AMF35" s="67"/>
      <c r="AMG35" s="67"/>
      <c r="AMH35" s="67"/>
      <c r="AMI35" s="67"/>
      <c r="AMJ35" s="67"/>
      <c r="AMK35" s="67"/>
      <c r="AML35" s="67"/>
      <c r="AMM35" s="67"/>
      <c r="AMN35" s="67"/>
      <c r="AMO35" s="67"/>
      <c r="AMP35" s="67"/>
      <c r="AMQ35" s="67"/>
      <c r="AMR35" s="67"/>
      <c r="AMS35" s="67"/>
      <c r="AMT35" s="67"/>
      <c r="AMU35" s="67"/>
      <c r="AMV35" s="67"/>
      <c r="AMW35" s="67"/>
      <c r="AMX35" s="67"/>
      <c r="AMY35" s="67"/>
      <c r="AMZ35" s="67"/>
      <c r="ANA35" s="67"/>
      <c r="ANB35" s="67"/>
      <c r="ANC35" s="67"/>
      <c r="AND35" s="67"/>
      <c r="ANE35" s="67"/>
      <c r="ANF35" s="67"/>
      <c r="ANG35" s="67"/>
      <c r="ANH35" s="67"/>
      <c r="ANI35" s="67"/>
      <c r="ANJ35" s="67"/>
      <c r="ANK35" s="67"/>
      <c r="ANL35" s="67"/>
      <c r="ANM35" s="67"/>
      <c r="ANN35" s="67"/>
      <c r="ANO35" s="67"/>
      <c r="ANP35" s="67"/>
      <c r="ANQ35" s="67"/>
      <c r="ANR35" s="67"/>
      <c r="ANS35" s="67"/>
      <c r="ANT35" s="67"/>
      <c r="ANU35" s="67"/>
      <c r="ANV35" s="67"/>
      <c r="ANW35" s="67"/>
      <c r="ANX35" s="67"/>
      <c r="ANY35" s="67"/>
      <c r="ANZ35" s="67"/>
      <c r="AOA35" s="67"/>
      <c r="AOB35" s="67"/>
      <c r="AOC35" s="67"/>
      <c r="AOD35" s="67"/>
      <c r="AOE35" s="67"/>
      <c r="AOF35" s="67"/>
      <c r="AOG35" s="67"/>
      <c r="AOH35" s="67"/>
      <c r="AOI35" s="67"/>
      <c r="AOJ35" s="67"/>
      <c r="AOK35" s="67"/>
      <c r="AOL35" s="67"/>
      <c r="AOM35" s="67"/>
      <c r="AON35" s="67"/>
      <c r="AOO35" s="67"/>
      <c r="AOP35" s="67"/>
      <c r="AOQ35" s="67"/>
      <c r="AOR35" s="67"/>
      <c r="AOS35" s="67"/>
      <c r="AOT35" s="67"/>
      <c r="AOU35" s="67"/>
      <c r="AOV35" s="67"/>
      <c r="AOW35" s="67"/>
      <c r="AOX35" s="67"/>
      <c r="AOY35" s="67"/>
      <c r="AOZ35" s="67"/>
      <c r="APA35" s="67"/>
      <c r="APB35" s="67"/>
      <c r="APC35" s="67"/>
      <c r="APD35" s="67"/>
      <c r="APE35" s="67"/>
      <c r="APF35" s="67"/>
      <c r="APG35" s="67"/>
      <c r="APH35" s="67"/>
      <c r="API35" s="67"/>
      <c r="APJ35" s="67"/>
      <c r="APK35" s="67"/>
      <c r="APL35" s="67"/>
      <c r="APM35" s="67"/>
      <c r="APN35" s="67"/>
      <c r="APO35" s="67"/>
      <c r="APP35" s="67"/>
      <c r="APQ35" s="67"/>
      <c r="APR35" s="67"/>
      <c r="APS35" s="67"/>
      <c r="APT35" s="67"/>
      <c r="APU35" s="67"/>
      <c r="APV35" s="67"/>
      <c r="APW35" s="67"/>
      <c r="APX35" s="67"/>
      <c r="APY35" s="67"/>
      <c r="APZ35" s="67"/>
      <c r="AQA35" s="67"/>
      <c r="AQB35" s="67"/>
      <c r="AQC35" s="67"/>
      <c r="AQD35" s="67"/>
      <c r="AQE35" s="67"/>
      <c r="AQF35" s="67"/>
      <c r="AQG35" s="67"/>
      <c r="AQH35" s="67"/>
      <c r="AQI35" s="67"/>
      <c r="AQJ35" s="67"/>
      <c r="AQK35" s="67"/>
      <c r="AQL35" s="67"/>
      <c r="AQM35" s="67"/>
      <c r="AQN35" s="67"/>
      <c r="AQO35" s="67"/>
      <c r="AQP35" s="67"/>
      <c r="AQQ35" s="67"/>
      <c r="AQR35" s="67"/>
      <c r="AQS35" s="67"/>
      <c r="AQT35" s="67"/>
      <c r="AQU35" s="67"/>
      <c r="AQV35" s="67"/>
      <c r="AQW35" s="67"/>
      <c r="AQX35" s="67"/>
      <c r="AQY35" s="67"/>
      <c r="AQZ35" s="67"/>
      <c r="ARA35" s="67"/>
      <c r="ARB35" s="67"/>
      <c r="ARC35" s="67"/>
      <c r="ARD35" s="67"/>
      <c r="ARE35" s="67"/>
      <c r="ARF35" s="67"/>
      <c r="ARG35" s="67"/>
      <c r="ARH35" s="67"/>
      <c r="ARI35" s="67"/>
      <c r="ARJ35" s="67"/>
      <c r="ARK35" s="67"/>
      <c r="ARL35" s="67"/>
      <c r="ARM35" s="67"/>
      <c r="ARN35" s="67"/>
      <c r="ARO35" s="67"/>
      <c r="ARP35" s="67"/>
      <c r="ARQ35" s="67"/>
      <c r="ARR35" s="67"/>
      <c r="ARS35" s="67"/>
      <c r="ART35" s="67"/>
      <c r="ARU35" s="67"/>
      <c r="ARV35" s="67"/>
      <c r="ARW35" s="67"/>
      <c r="ARX35" s="67"/>
      <c r="ARY35" s="67"/>
      <c r="ARZ35" s="67"/>
      <c r="ASA35" s="67"/>
      <c r="ASB35" s="67"/>
      <c r="ASC35" s="67"/>
      <c r="ASD35" s="67"/>
      <c r="ASE35" s="67"/>
      <c r="ASF35" s="67"/>
      <c r="ASG35" s="67"/>
      <c r="ASH35" s="67"/>
      <c r="ASI35" s="67"/>
      <c r="ASJ35" s="67"/>
      <c r="ASK35" s="67"/>
      <c r="ASL35" s="67"/>
      <c r="ASM35" s="67"/>
      <c r="ASN35" s="67"/>
      <c r="ASO35" s="67"/>
      <c r="ASP35" s="67"/>
      <c r="ASQ35" s="67"/>
      <c r="ASR35" s="67"/>
      <c r="ASS35" s="67"/>
      <c r="AST35" s="67"/>
      <c r="ASU35" s="67"/>
      <c r="ASV35" s="67"/>
      <c r="ASW35" s="67"/>
      <c r="ASX35" s="67"/>
      <c r="ASY35" s="67"/>
      <c r="ASZ35" s="67"/>
      <c r="ATA35" s="67"/>
      <c r="ATB35" s="67"/>
      <c r="ATC35" s="67"/>
      <c r="ATD35" s="67"/>
      <c r="ATE35" s="67"/>
      <c r="ATF35" s="67"/>
      <c r="ATG35" s="67"/>
      <c r="ATH35" s="67"/>
      <c r="ATI35" s="67"/>
      <c r="ATJ35" s="67"/>
      <c r="ATK35" s="67"/>
      <c r="ATL35" s="67"/>
      <c r="ATM35" s="67"/>
      <c r="ATN35" s="67"/>
      <c r="ATO35" s="67"/>
      <c r="ATP35" s="67"/>
      <c r="ATQ35" s="67"/>
      <c r="ATR35" s="67"/>
      <c r="ATS35" s="67"/>
      <c r="ATT35" s="67"/>
      <c r="ATU35" s="67"/>
      <c r="ATV35" s="67"/>
      <c r="ATW35" s="67"/>
      <c r="ATX35" s="67"/>
      <c r="ATY35" s="67"/>
      <c r="ATZ35" s="67"/>
      <c r="AUA35" s="67"/>
      <c r="AUB35" s="67"/>
      <c r="AUC35" s="67"/>
      <c r="AUD35" s="67"/>
      <c r="AUE35" s="67"/>
      <c r="AUF35" s="67"/>
      <c r="AUG35" s="67"/>
      <c r="AUH35" s="67"/>
      <c r="AUI35" s="67"/>
      <c r="AUJ35" s="67"/>
      <c r="AUK35" s="67"/>
      <c r="AUL35" s="67"/>
      <c r="AUM35" s="67"/>
      <c r="AUN35" s="67"/>
      <c r="AUO35" s="67"/>
      <c r="AUP35" s="67"/>
      <c r="AUQ35" s="67"/>
      <c r="AUR35" s="67"/>
      <c r="AUS35" s="67"/>
      <c r="AUT35" s="67"/>
      <c r="AUU35" s="67"/>
      <c r="AUV35" s="67"/>
      <c r="AUW35" s="67"/>
      <c r="AUX35" s="67"/>
      <c r="AUY35" s="67"/>
      <c r="AUZ35" s="67"/>
      <c r="AVA35" s="67"/>
      <c r="AVB35" s="67"/>
      <c r="AVC35" s="67"/>
      <c r="AVD35" s="67"/>
      <c r="AVE35" s="67"/>
      <c r="AVF35" s="67"/>
      <c r="AVG35" s="67"/>
      <c r="AVH35" s="67"/>
      <c r="AVI35" s="67"/>
      <c r="AVJ35" s="67"/>
      <c r="AVK35" s="67"/>
      <c r="AVL35" s="67"/>
      <c r="AVM35" s="67"/>
      <c r="AVN35" s="67"/>
      <c r="AVO35" s="67"/>
      <c r="AVP35" s="67"/>
      <c r="AVQ35" s="67"/>
      <c r="AVR35" s="67"/>
      <c r="AVS35" s="67"/>
      <c r="AVT35" s="67"/>
      <c r="AVU35" s="67"/>
      <c r="AVV35" s="67"/>
      <c r="AVW35" s="67"/>
      <c r="AVX35" s="67"/>
      <c r="AVY35" s="67"/>
      <c r="AVZ35" s="67"/>
      <c r="AWA35" s="67"/>
      <c r="AWB35" s="67"/>
      <c r="AWC35" s="67"/>
      <c r="AWD35" s="67"/>
      <c r="AWE35" s="67"/>
      <c r="AWF35" s="67"/>
      <c r="AWG35" s="67"/>
      <c r="AWH35" s="67"/>
      <c r="AWI35" s="67"/>
      <c r="AWJ35" s="67"/>
      <c r="AWK35" s="67"/>
      <c r="AWL35" s="67"/>
      <c r="AWM35" s="67"/>
      <c r="AWN35" s="67"/>
      <c r="AWO35" s="67"/>
      <c r="AWP35" s="67"/>
      <c r="AWQ35" s="67"/>
      <c r="AWR35" s="67"/>
      <c r="AWS35" s="67"/>
      <c r="AWT35" s="67"/>
      <c r="AWU35" s="67"/>
      <c r="AWV35" s="67"/>
      <c r="AWW35" s="67"/>
      <c r="AWX35" s="67"/>
      <c r="AWY35" s="67"/>
      <c r="AWZ35" s="67"/>
      <c r="AXA35" s="67"/>
      <c r="AXB35" s="67"/>
      <c r="AXC35" s="67"/>
      <c r="AXD35" s="67"/>
      <c r="AXE35" s="67"/>
      <c r="AXF35" s="67"/>
      <c r="AXG35" s="67"/>
      <c r="AXH35" s="67"/>
      <c r="AXI35" s="67"/>
      <c r="AXJ35" s="67"/>
      <c r="AXK35" s="67"/>
      <c r="AXL35" s="67"/>
      <c r="AXM35" s="67"/>
      <c r="AXN35" s="67"/>
      <c r="AXO35" s="67"/>
      <c r="AXP35" s="67"/>
      <c r="AXQ35" s="67"/>
      <c r="AXR35" s="67"/>
      <c r="AXS35" s="67"/>
      <c r="AXT35" s="67"/>
      <c r="AXU35" s="67"/>
      <c r="AXV35" s="67"/>
      <c r="AXW35" s="67"/>
      <c r="AXX35" s="67"/>
      <c r="AXY35" s="67"/>
      <c r="AXZ35" s="67"/>
      <c r="AYA35" s="67"/>
      <c r="AYB35" s="67"/>
      <c r="AYC35" s="67"/>
      <c r="AYD35" s="67"/>
      <c r="AYE35" s="67"/>
      <c r="AYF35" s="67"/>
      <c r="AYG35" s="67"/>
      <c r="AYH35" s="67"/>
      <c r="AYI35" s="67"/>
      <c r="AYJ35" s="67"/>
      <c r="AYK35" s="67"/>
      <c r="AYL35" s="67"/>
      <c r="AYM35" s="67"/>
      <c r="AYN35" s="67"/>
      <c r="AYO35" s="67"/>
      <c r="AYP35" s="67"/>
      <c r="AYQ35" s="67"/>
      <c r="AYR35" s="67"/>
      <c r="AYS35" s="67"/>
      <c r="AYT35" s="67"/>
      <c r="AYU35" s="67"/>
      <c r="AYV35" s="67"/>
      <c r="AYW35" s="67"/>
      <c r="AYX35" s="67"/>
      <c r="AYY35" s="67"/>
      <c r="AYZ35" s="67"/>
      <c r="AZA35" s="67"/>
      <c r="AZB35" s="67"/>
      <c r="AZC35" s="67"/>
      <c r="AZD35" s="67"/>
      <c r="AZE35" s="67"/>
      <c r="AZF35" s="67"/>
      <c r="AZG35" s="67"/>
      <c r="AZH35" s="67"/>
      <c r="AZI35" s="67"/>
      <c r="AZJ35" s="67"/>
      <c r="AZK35" s="67"/>
      <c r="AZL35" s="67"/>
      <c r="AZM35" s="67"/>
      <c r="AZN35" s="67"/>
      <c r="AZO35" s="67"/>
      <c r="AZP35" s="67"/>
      <c r="AZQ35" s="67"/>
      <c r="AZR35" s="67"/>
      <c r="AZS35" s="67"/>
      <c r="AZT35" s="67"/>
      <c r="AZU35" s="67"/>
      <c r="AZV35" s="67"/>
      <c r="AZW35" s="67"/>
      <c r="AZX35" s="67"/>
      <c r="AZY35" s="67"/>
      <c r="AZZ35" s="67"/>
      <c r="BAA35" s="67"/>
      <c r="BAB35" s="67"/>
      <c r="BAC35" s="67"/>
      <c r="BAD35" s="67"/>
      <c r="BAE35" s="67"/>
      <c r="BAF35" s="67"/>
      <c r="BAG35" s="67"/>
      <c r="BAH35" s="67"/>
      <c r="BAI35" s="67"/>
      <c r="BAJ35" s="67"/>
      <c r="BAK35" s="67"/>
      <c r="BAL35" s="67"/>
      <c r="BAM35" s="67"/>
      <c r="BAN35" s="67"/>
      <c r="BAO35" s="67"/>
      <c r="BAP35" s="67"/>
      <c r="BAQ35" s="67"/>
      <c r="BAR35" s="67"/>
      <c r="BAS35" s="67"/>
      <c r="BAT35" s="67"/>
      <c r="BAU35" s="67"/>
      <c r="BAV35" s="67"/>
      <c r="BAW35" s="67"/>
      <c r="BAX35" s="67"/>
      <c r="BAY35" s="67"/>
      <c r="BAZ35" s="67"/>
      <c r="BBA35" s="67"/>
      <c r="BBB35" s="67"/>
      <c r="BBC35" s="67"/>
      <c r="BBD35" s="67"/>
      <c r="BBE35" s="67"/>
      <c r="BBF35" s="67"/>
      <c r="BBG35" s="67"/>
      <c r="BBH35" s="67"/>
      <c r="BBI35" s="67"/>
      <c r="BBJ35" s="67"/>
      <c r="BBK35" s="67"/>
      <c r="BBL35" s="67"/>
      <c r="BBM35" s="67"/>
      <c r="BBN35" s="67"/>
      <c r="BBO35" s="67"/>
      <c r="BBP35" s="67"/>
      <c r="BBQ35" s="67"/>
      <c r="BBR35" s="67"/>
      <c r="BBS35" s="67"/>
      <c r="BBT35" s="67"/>
      <c r="BBU35" s="67"/>
      <c r="BBV35" s="67"/>
      <c r="BBW35" s="67"/>
      <c r="BBX35" s="67"/>
      <c r="BBY35" s="67"/>
      <c r="BBZ35" s="67"/>
      <c r="BCA35" s="67"/>
      <c r="BCB35" s="67"/>
      <c r="BCC35" s="67"/>
      <c r="BCD35" s="67"/>
      <c r="BCE35" s="67"/>
      <c r="BCF35" s="67"/>
      <c r="BCG35" s="67"/>
      <c r="BCH35" s="67"/>
      <c r="BCI35" s="67"/>
      <c r="BCJ35" s="67"/>
      <c r="BCK35" s="67"/>
      <c r="BCL35" s="67"/>
      <c r="BCM35" s="67"/>
      <c r="BCN35" s="67"/>
      <c r="BCO35" s="67"/>
      <c r="BCP35" s="67"/>
      <c r="BCQ35" s="67"/>
      <c r="BCR35" s="67"/>
      <c r="BCS35" s="67"/>
      <c r="BCT35" s="67"/>
      <c r="BCU35" s="67"/>
      <c r="BCV35" s="67"/>
      <c r="BCW35" s="67"/>
      <c r="BCX35" s="67"/>
      <c r="BCY35" s="67"/>
      <c r="BCZ35" s="67"/>
      <c r="BDA35" s="67"/>
      <c r="BDB35" s="67"/>
      <c r="BDC35" s="67"/>
      <c r="BDD35" s="67"/>
      <c r="BDE35" s="67"/>
      <c r="BDF35" s="67"/>
      <c r="BDG35" s="67"/>
      <c r="BDH35" s="67"/>
      <c r="BDI35" s="67"/>
      <c r="BDJ35" s="67"/>
      <c r="BDK35" s="67"/>
      <c r="BDL35" s="67"/>
      <c r="BDM35" s="67"/>
      <c r="BDN35" s="67"/>
      <c r="BDO35" s="67"/>
      <c r="BDP35" s="67"/>
      <c r="BDQ35" s="67"/>
      <c r="BDR35" s="67"/>
      <c r="BDS35" s="67"/>
      <c r="BDT35" s="67"/>
      <c r="BDU35" s="67"/>
      <c r="BDV35" s="67"/>
      <c r="BDW35" s="67"/>
      <c r="BDX35" s="67"/>
      <c r="BDY35" s="67"/>
      <c r="BDZ35" s="67"/>
      <c r="BEA35" s="67"/>
      <c r="BEB35" s="67"/>
      <c r="BEC35" s="67"/>
      <c r="BED35" s="67"/>
      <c r="BEE35" s="67"/>
      <c r="BEF35" s="67"/>
      <c r="BEG35" s="67"/>
      <c r="BEH35" s="67"/>
      <c r="BEI35" s="67"/>
      <c r="BEJ35" s="67"/>
      <c r="BEK35" s="67"/>
      <c r="BEL35" s="67"/>
      <c r="BEM35" s="67"/>
      <c r="BEN35" s="67"/>
      <c r="BEO35" s="67"/>
      <c r="BEP35" s="67"/>
      <c r="BEQ35" s="67"/>
      <c r="BER35" s="67"/>
      <c r="BES35" s="67"/>
      <c r="BET35" s="67"/>
      <c r="BEU35" s="67"/>
      <c r="BEV35" s="67"/>
      <c r="BEW35" s="67"/>
      <c r="BEX35" s="67"/>
      <c r="BEY35" s="67"/>
      <c r="BEZ35" s="67"/>
      <c r="BFA35" s="67"/>
      <c r="BFB35" s="67"/>
      <c r="BFC35" s="67"/>
      <c r="BFD35" s="67"/>
      <c r="BFE35" s="67"/>
      <c r="BFF35" s="67"/>
      <c r="BFG35" s="67"/>
      <c r="BFH35" s="67"/>
      <c r="BFI35" s="67"/>
      <c r="BFJ35" s="67"/>
      <c r="BFK35" s="67"/>
      <c r="BFL35" s="67"/>
      <c r="BFM35" s="67"/>
      <c r="BFN35" s="67"/>
      <c r="BFO35" s="67"/>
      <c r="BFP35" s="67"/>
      <c r="BFQ35" s="67"/>
      <c r="BFR35" s="67"/>
      <c r="BFS35" s="67"/>
      <c r="BFT35" s="67"/>
      <c r="BFU35" s="67"/>
      <c r="BFV35" s="67"/>
      <c r="BFW35" s="67"/>
      <c r="BFX35" s="67"/>
      <c r="BFY35" s="67"/>
      <c r="BFZ35" s="67"/>
      <c r="BGA35" s="67"/>
      <c r="BGB35" s="67"/>
      <c r="BGC35" s="67"/>
      <c r="BGD35" s="67"/>
      <c r="BGE35" s="67"/>
      <c r="BGF35" s="67"/>
      <c r="BGG35" s="67"/>
      <c r="BGH35" s="67"/>
      <c r="BGI35" s="67"/>
      <c r="BGJ35" s="67"/>
      <c r="BGK35" s="67"/>
      <c r="BGL35" s="67"/>
      <c r="BGM35" s="67"/>
      <c r="BGN35" s="67"/>
      <c r="BGO35" s="67"/>
      <c r="BGP35" s="67"/>
      <c r="BGQ35" s="67"/>
      <c r="BGR35" s="67"/>
      <c r="BGS35" s="67"/>
      <c r="BGT35" s="67"/>
      <c r="BGU35" s="67"/>
      <c r="BGV35" s="67"/>
      <c r="BGW35" s="67"/>
      <c r="BGX35" s="67"/>
      <c r="BGY35" s="67"/>
      <c r="BGZ35" s="67"/>
      <c r="BHA35" s="67"/>
      <c r="BHB35" s="67"/>
      <c r="BHC35" s="67"/>
      <c r="BHD35" s="67"/>
      <c r="BHE35" s="67"/>
      <c r="BHF35" s="67"/>
      <c r="BHG35" s="67"/>
      <c r="BHH35" s="67"/>
      <c r="BHI35" s="67"/>
      <c r="BHJ35" s="67"/>
      <c r="BHK35" s="67"/>
      <c r="BHL35" s="67"/>
      <c r="BHM35" s="67"/>
      <c r="BHN35" s="67"/>
      <c r="BHO35" s="67"/>
      <c r="BHP35" s="67"/>
      <c r="BHQ35" s="67"/>
      <c r="BHR35" s="67"/>
      <c r="BHS35" s="67"/>
      <c r="BHT35" s="67"/>
      <c r="BHU35" s="67"/>
      <c r="BHV35" s="67"/>
      <c r="BHW35" s="67"/>
      <c r="BHX35" s="67"/>
      <c r="BHY35" s="67"/>
      <c r="BHZ35" s="67"/>
      <c r="BIA35" s="67"/>
      <c r="BIB35" s="67"/>
      <c r="BIC35" s="67"/>
      <c r="BID35" s="67"/>
      <c r="BIE35" s="67"/>
      <c r="BIF35" s="67"/>
      <c r="BIG35" s="67"/>
      <c r="BIH35" s="67"/>
      <c r="BII35" s="67"/>
      <c r="BIJ35" s="67"/>
      <c r="BIK35" s="67"/>
      <c r="BIL35" s="67"/>
      <c r="BIM35" s="67"/>
      <c r="BIN35" s="67"/>
      <c r="BIO35" s="67"/>
      <c r="BIP35" s="67"/>
      <c r="BIQ35" s="67"/>
      <c r="BIR35" s="67"/>
      <c r="BIS35" s="67"/>
      <c r="BIT35" s="67"/>
      <c r="BIU35" s="67"/>
      <c r="BIV35" s="67"/>
      <c r="BIW35" s="67"/>
      <c r="BIX35" s="67"/>
      <c r="BIY35" s="67"/>
      <c r="BIZ35" s="67"/>
      <c r="BJA35" s="67"/>
      <c r="BJB35" s="67"/>
      <c r="BJC35" s="67"/>
      <c r="BJD35" s="67"/>
      <c r="BJE35" s="67"/>
      <c r="BJF35" s="67"/>
      <c r="BJG35" s="67"/>
      <c r="BJH35" s="67"/>
      <c r="BJI35" s="67"/>
      <c r="BJJ35" s="67"/>
      <c r="BJK35" s="67"/>
      <c r="BJL35" s="67"/>
      <c r="BJM35" s="67"/>
      <c r="BJN35" s="67"/>
      <c r="BJO35" s="67"/>
      <c r="BJP35" s="67"/>
      <c r="BJQ35" s="67"/>
      <c r="BJR35" s="67"/>
      <c r="BJS35" s="67"/>
      <c r="BJT35" s="67"/>
      <c r="BJU35" s="67"/>
      <c r="BJV35" s="67"/>
      <c r="BJW35" s="67"/>
      <c r="BJX35" s="67"/>
      <c r="BJY35" s="67"/>
      <c r="BJZ35" s="67"/>
      <c r="BKA35" s="67"/>
      <c r="BKB35" s="67"/>
      <c r="BKC35" s="67"/>
      <c r="BKD35" s="67"/>
      <c r="BKE35" s="67"/>
      <c r="BKF35" s="67"/>
      <c r="BKG35" s="67"/>
      <c r="BKH35" s="67"/>
      <c r="BKI35" s="67"/>
      <c r="BKJ35" s="67"/>
      <c r="BKK35" s="67"/>
      <c r="BKL35" s="67"/>
      <c r="BKM35" s="67"/>
      <c r="BKN35" s="67"/>
      <c r="BKO35" s="67"/>
      <c r="BKP35" s="67"/>
      <c r="BKQ35" s="67"/>
      <c r="BKR35" s="67"/>
      <c r="BKS35" s="67"/>
      <c r="BKT35" s="67"/>
      <c r="BKU35" s="67"/>
      <c r="BKV35" s="67"/>
      <c r="BKW35" s="67"/>
      <c r="BKX35" s="67"/>
      <c r="BKY35" s="67"/>
      <c r="BKZ35" s="67"/>
      <c r="BLA35" s="67"/>
      <c r="BLB35" s="67"/>
      <c r="BLC35" s="67"/>
      <c r="BLD35" s="67"/>
      <c r="BLE35" s="67"/>
      <c r="BLF35" s="67"/>
      <c r="BLG35" s="67"/>
      <c r="BLH35" s="67"/>
      <c r="BLI35" s="67"/>
      <c r="BLJ35" s="67"/>
      <c r="BLK35" s="67"/>
      <c r="BLL35" s="67"/>
      <c r="BLM35" s="67"/>
      <c r="BLN35" s="67"/>
      <c r="BLO35" s="67"/>
      <c r="BLP35" s="67"/>
      <c r="BLQ35" s="67"/>
      <c r="BLR35" s="67"/>
      <c r="BLS35" s="67"/>
      <c r="BLT35" s="67"/>
      <c r="BLU35" s="67"/>
      <c r="BLV35" s="67"/>
      <c r="BLW35" s="67"/>
      <c r="BLX35" s="67"/>
      <c r="BLY35" s="67"/>
      <c r="BLZ35" s="67"/>
      <c r="BMA35" s="67"/>
      <c r="BMB35" s="67"/>
      <c r="BMC35" s="67"/>
      <c r="BMD35" s="67"/>
      <c r="BME35" s="67"/>
      <c r="BMF35" s="67"/>
      <c r="BMG35" s="67"/>
      <c r="BMH35" s="67"/>
      <c r="BMI35" s="67"/>
      <c r="BMJ35" s="67"/>
      <c r="BMK35" s="67"/>
      <c r="BML35" s="67"/>
      <c r="BMM35" s="67"/>
      <c r="BMN35" s="67"/>
      <c r="BMO35" s="67"/>
      <c r="BMP35" s="67"/>
      <c r="BMQ35" s="67"/>
      <c r="BMR35" s="67"/>
      <c r="BMS35" s="67"/>
      <c r="BMT35" s="67"/>
      <c r="BMU35" s="67"/>
      <c r="BMV35" s="67"/>
      <c r="BMW35" s="67"/>
      <c r="BMX35" s="67"/>
      <c r="BMY35" s="67"/>
      <c r="BMZ35" s="67"/>
      <c r="BNA35" s="67"/>
      <c r="BNB35" s="67"/>
      <c r="BNC35" s="67"/>
      <c r="BND35" s="67"/>
      <c r="BNE35" s="67"/>
      <c r="BNF35" s="67"/>
      <c r="BNG35" s="67"/>
      <c r="BNH35" s="67"/>
      <c r="BNI35" s="67"/>
      <c r="BNJ35" s="67"/>
      <c r="BNK35" s="67"/>
      <c r="BNL35" s="67"/>
      <c r="BNM35" s="67"/>
      <c r="BNN35" s="67"/>
      <c r="BNO35" s="67"/>
      <c r="BNP35" s="67"/>
      <c r="BNQ35" s="67"/>
      <c r="BNR35" s="67"/>
      <c r="BNS35" s="67"/>
      <c r="BNT35" s="67"/>
      <c r="BNU35" s="67"/>
      <c r="BNV35" s="67"/>
      <c r="BNW35" s="67"/>
      <c r="BNX35" s="67"/>
      <c r="BNY35" s="67"/>
      <c r="BNZ35" s="67"/>
      <c r="BOA35" s="67"/>
      <c r="BOB35" s="67"/>
      <c r="BOC35" s="67"/>
      <c r="BOD35" s="67"/>
      <c r="BOE35" s="67"/>
      <c r="BOF35" s="67"/>
      <c r="BOG35" s="67"/>
      <c r="BOH35" s="67"/>
      <c r="BOI35" s="67"/>
      <c r="BOJ35" s="67"/>
      <c r="BOK35" s="67"/>
      <c r="BOL35" s="67"/>
      <c r="BOM35" s="67"/>
      <c r="BON35" s="67"/>
      <c r="BOO35" s="67"/>
      <c r="BOP35" s="67"/>
      <c r="BOQ35" s="67"/>
      <c r="BOR35" s="67"/>
      <c r="BOS35" s="67"/>
      <c r="BOT35" s="67"/>
      <c r="BOU35" s="67"/>
      <c r="BOV35" s="67"/>
      <c r="BOW35" s="67"/>
      <c r="BOX35" s="67"/>
      <c r="BOY35" s="67"/>
      <c r="BOZ35" s="67"/>
      <c r="BPA35" s="67"/>
      <c r="BPB35" s="67"/>
      <c r="BPC35" s="67"/>
      <c r="BPD35" s="67"/>
      <c r="BPE35" s="67"/>
      <c r="BPF35" s="67"/>
      <c r="BPG35" s="67"/>
      <c r="BPH35" s="67"/>
      <c r="BPI35" s="67"/>
      <c r="BPJ35" s="67"/>
      <c r="BPK35" s="67"/>
      <c r="BPL35" s="67"/>
      <c r="BPM35" s="67"/>
      <c r="BPN35" s="67"/>
      <c r="BPO35" s="67"/>
      <c r="BPP35" s="67"/>
      <c r="BPQ35" s="67"/>
      <c r="BPR35" s="67"/>
      <c r="BPS35" s="67"/>
      <c r="BPT35" s="67"/>
      <c r="BPU35" s="67"/>
      <c r="BPV35" s="67"/>
      <c r="BPW35" s="67"/>
      <c r="BPX35" s="67"/>
      <c r="BPY35" s="67"/>
      <c r="BPZ35" s="67"/>
      <c r="BQA35" s="67"/>
      <c r="BQB35" s="67"/>
      <c r="BQC35" s="67"/>
      <c r="BQD35" s="67"/>
      <c r="BQE35" s="67"/>
      <c r="BQF35" s="67"/>
      <c r="BQG35" s="67"/>
      <c r="BQH35" s="67"/>
      <c r="BQI35" s="67"/>
      <c r="BQJ35" s="67"/>
      <c r="BQK35" s="67"/>
      <c r="BQL35" s="67"/>
      <c r="BQM35" s="67"/>
      <c r="BQN35" s="67"/>
      <c r="BQO35" s="67"/>
      <c r="BQP35" s="67"/>
      <c r="BQQ35" s="67"/>
      <c r="BQR35" s="67"/>
      <c r="BQS35" s="67"/>
      <c r="BQT35" s="67"/>
      <c r="BQU35" s="67"/>
      <c r="BQV35" s="67"/>
      <c r="BQW35" s="67"/>
      <c r="BQX35" s="67"/>
      <c r="BQY35" s="67"/>
      <c r="BQZ35" s="67"/>
      <c r="BRA35" s="67"/>
      <c r="BRB35" s="67"/>
      <c r="BRC35" s="67"/>
      <c r="BRD35" s="67"/>
      <c r="BRE35" s="67"/>
      <c r="BRF35" s="67"/>
      <c r="BRG35" s="67"/>
      <c r="BRH35" s="67"/>
      <c r="BRI35" s="67"/>
      <c r="BRJ35" s="67"/>
      <c r="BRK35" s="67"/>
      <c r="BRL35" s="67"/>
      <c r="BRM35" s="67"/>
      <c r="BRN35" s="67"/>
      <c r="BRO35" s="67"/>
      <c r="BRP35" s="67"/>
      <c r="BRQ35" s="67"/>
      <c r="BRR35" s="67"/>
      <c r="BRS35" s="67"/>
      <c r="BRT35" s="67"/>
      <c r="BRU35" s="67"/>
      <c r="BRV35" s="67"/>
      <c r="BRW35" s="67"/>
      <c r="BRX35" s="67"/>
      <c r="BRY35" s="67"/>
      <c r="BRZ35" s="67"/>
      <c r="BSA35" s="67"/>
      <c r="BSB35" s="67"/>
      <c r="BSC35" s="67"/>
      <c r="BSD35" s="67"/>
      <c r="BSE35" s="67"/>
      <c r="BSF35" s="67"/>
      <c r="BSG35" s="67"/>
      <c r="BSH35" s="67"/>
      <c r="BSI35" s="67"/>
      <c r="BSJ35" s="67"/>
      <c r="BSK35" s="67"/>
      <c r="BSL35" s="67"/>
      <c r="BSM35" s="67"/>
      <c r="BSN35" s="67"/>
      <c r="BSO35" s="67"/>
      <c r="BSP35" s="67"/>
      <c r="BSQ35" s="67"/>
      <c r="BSR35" s="67"/>
      <c r="BSS35" s="67"/>
      <c r="BST35" s="67"/>
      <c r="BSU35" s="67"/>
      <c r="BSV35" s="67"/>
      <c r="BSW35" s="67"/>
      <c r="BSX35" s="67"/>
      <c r="BSY35" s="67"/>
      <c r="BSZ35" s="67"/>
      <c r="BTA35" s="67"/>
      <c r="BTB35" s="67"/>
      <c r="BTC35" s="67"/>
      <c r="BTD35" s="67"/>
      <c r="BTE35" s="67"/>
      <c r="BTF35" s="67"/>
      <c r="BTG35" s="67"/>
      <c r="BTH35" s="67"/>
      <c r="BTI35" s="67"/>
      <c r="BTJ35" s="67"/>
      <c r="BTK35" s="67"/>
      <c r="BTL35" s="67"/>
      <c r="BTM35" s="67"/>
      <c r="BTN35" s="67"/>
      <c r="BTO35" s="67"/>
      <c r="BTP35" s="67"/>
      <c r="BTQ35" s="67"/>
      <c r="BTR35" s="67"/>
      <c r="BTS35" s="67"/>
      <c r="BTT35" s="67"/>
      <c r="BTU35" s="67"/>
      <c r="BTV35" s="67"/>
      <c r="BTW35" s="67"/>
      <c r="BTX35" s="67"/>
      <c r="BTY35" s="67"/>
      <c r="BTZ35" s="67"/>
      <c r="BUA35" s="67"/>
      <c r="BUB35" s="67"/>
      <c r="BUC35" s="67"/>
      <c r="BUD35" s="67"/>
      <c r="BUE35" s="67"/>
      <c r="BUF35" s="67"/>
      <c r="BUG35" s="67"/>
      <c r="BUH35" s="67"/>
      <c r="BUI35" s="67"/>
      <c r="BUJ35" s="67"/>
      <c r="BUK35" s="67"/>
      <c r="BUL35" s="67"/>
      <c r="BUM35" s="67"/>
      <c r="BUN35" s="67"/>
      <c r="BUO35" s="67"/>
      <c r="BUP35" s="67"/>
      <c r="BUQ35" s="67"/>
      <c r="BUR35" s="67"/>
      <c r="BUS35" s="67"/>
      <c r="BUT35" s="67"/>
      <c r="BUU35" s="67"/>
      <c r="BUV35" s="67"/>
      <c r="BUW35" s="67"/>
      <c r="BUX35" s="67"/>
      <c r="BUY35" s="67"/>
      <c r="BUZ35" s="67"/>
      <c r="BVA35" s="67"/>
      <c r="BVB35" s="67"/>
      <c r="BVC35" s="67"/>
      <c r="BVD35" s="67"/>
      <c r="BVE35" s="67"/>
      <c r="BVF35" s="67"/>
      <c r="BVG35" s="67"/>
      <c r="BVH35" s="67"/>
      <c r="BVI35" s="67"/>
      <c r="BVJ35" s="67"/>
      <c r="BVK35" s="67"/>
      <c r="BVL35" s="67"/>
      <c r="BVM35" s="67"/>
      <c r="BVN35" s="67"/>
      <c r="BVO35" s="67"/>
      <c r="BVP35" s="67"/>
      <c r="BVQ35" s="67"/>
      <c r="BVR35" s="67"/>
      <c r="BVS35" s="67"/>
      <c r="BVT35" s="67"/>
      <c r="BVU35" s="67"/>
      <c r="BVV35" s="67"/>
      <c r="BVW35" s="67"/>
      <c r="BVX35" s="67"/>
      <c r="BVY35" s="67"/>
      <c r="BVZ35" s="67"/>
      <c r="BWA35" s="67"/>
      <c r="BWB35" s="67"/>
      <c r="BWC35" s="67"/>
      <c r="BWD35" s="67"/>
      <c r="BWE35" s="67"/>
      <c r="BWF35" s="67"/>
      <c r="BWG35" s="67"/>
      <c r="BWH35" s="67"/>
      <c r="BWI35" s="67"/>
      <c r="BWJ35" s="67"/>
      <c r="BWK35" s="67"/>
      <c r="BWL35" s="67"/>
      <c r="BWM35" s="67"/>
      <c r="BWN35" s="67"/>
      <c r="BWO35" s="67"/>
    </row>
    <row r="36" spans="1:1965" x14ac:dyDescent="0.25">
      <c r="A36" s="1048"/>
      <c r="B36" s="1048"/>
      <c r="C36" s="1048"/>
      <c r="D36" s="1048"/>
      <c r="E36" s="1048"/>
      <c r="F36" s="1048"/>
      <c r="G36" s="1048"/>
      <c r="H36" s="1048"/>
      <c r="I36" s="1048"/>
      <c r="J36" s="1048"/>
      <c r="K36" s="1048"/>
      <c r="L36" s="1048"/>
      <c r="M36" s="1048"/>
      <c r="N36" s="1048"/>
      <c r="O36" s="1048"/>
    </row>
    <row r="37" spans="1:1965" ht="18.75" x14ac:dyDescent="0.3">
      <c r="C37" s="102"/>
    </row>
    <row r="38" spans="1:1965" x14ac:dyDescent="0.25">
      <c r="A38" s="67"/>
      <c r="B38" s="105"/>
      <c r="C38" s="106"/>
      <c r="D38" s="107"/>
    </row>
    <row r="39" spans="1:1965" ht="27.75" customHeight="1" x14ac:dyDescent="0.3">
      <c r="A39" s="67"/>
      <c r="B39" s="108"/>
      <c r="C39" s="102"/>
      <c r="D39" s="109"/>
    </row>
    <row r="40" spans="1:1965" ht="18.75" x14ac:dyDescent="0.3">
      <c r="A40" s="67"/>
      <c r="B40" s="110"/>
      <c r="C40" s="102"/>
      <c r="D40" s="111"/>
    </row>
    <row r="41" spans="1:1965" ht="18.75" x14ac:dyDescent="0.3">
      <c r="A41" s="67"/>
      <c r="B41" s="105"/>
      <c r="C41" s="102"/>
      <c r="D41" s="107"/>
    </row>
    <row r="42" spans="1:1965" x14ac:dyDescent="0.25">
      <c r="C42" s="112"/>
    </row>
    <row r="43" spans="1:1965" x14ac:dyDescent="0.25">
      <c r="C43" s="112"/>
    </row>
    <row r="44" spans="1:1965" x14ac:dyDescent="0.25">
      <c r="C44" s="113"/>
    </row>
    <row r="45" spans="1:1965" x14ac:dyDescent="0.25">
      <c r="C45" s="112"/>
    </row>
    <row r="46" spans="1:1965" x14ac:dyDescent="0.25">
      <c r="C46" s="114"/>
    </row>
  </sheetData>
  <mergeCells count="15">
    <mergeCell ref="A2:O2"/>
    <mergeCell ref="A3:O3"/>
    <mergeCell ref="A4:O4"/>
    <mergeCell ref="A5:O5"/>
    <mergeCell ref="E6:O6"/>
    <mergeCell ref="M7:N7"/>
    <mergeCell ref="A8:D8"/>
    <mergeCell ref="A11:D11"/>
    <mergeCell ref="A12:D12"/>
    <mergeCell ref="A36:O36"/>
    <mergeCell ref="A7:D7"/>
    <mergeCell ref="E7:F7"/>
    <mergeCell ref="G7:H7"/>
    <mergeCell ref="I7:J7"/>
    <mergeCell ref="K7:L7"/>
  </mergeCells>
  <pageMargins left="0.7" right="0.7" top="0.75" bottom="0.75" header="0.3" footer="0.3"/>
  <pageSetup paperSize="9" orientation="portrait" r:id="rId1"/>
  <legacy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2:J33"/>
  <sheetViews>
    <sheetView workbookViewId="0">
      <selection activeCell="H22" sqref="H22"/>
    </sheetView>
  </sheetViews>
  <sheetFormatPr defaultRowHeight="15" x14ac:dyDescent="0.25"/>
  <cols>
    <col min="2" max="2" width="38.85546875" customWidth="1"/>
    <col min="3" max="3" width="11.85546875" customWidth="1"/>
    <col min="10" max="10" width="19" customWidth="1"/>
  </cols>
  <sheetData>
    <row r="2" spans="1:10" ht="15.75" x14ac:dyDescent="0.25">
      <c r="A2" s="1"/>
      <c r="B2" s="1"/>
      <c r="C2" s="1"/>
      <c r="D2" s="1"/>
      <c r="E2" s="1"/>
      <c r="F2" s="1"/>
      <c r="G2" s="1"/>
      <c r="H2" s="1"/>
      <c r="I2" s="1"/>
      <c r="J2" s="208"/>
    </row>
    <row r="3" spans="1:10" ht="45" customHeight="1" x14ac:dyDescent="0.25">
      <c r="A3" s="1065" t="s">
        <v>17</v>
      </c>
      <c r="B3" s="1065"/>
      <c r="C3" s="822" t="s">
        <v>1775</v>
      </c>
      <c r="D3" s="822"/>
      <c r="E3" s="822"/>
      <c r="F3" s="822"/>
      <c r="G3" s="822"/>
      <c r="H3" s="822"/>
      <c r="I3" s="822"/>
      <c r="J3" s="822"/>
    </row>
    <row r="4" spans="1:10" ht="48" customHeight="1" x14ac:dyDescent="0.25">
      <c r="A4" s="864" t="s">
        <v>19</v>
      </c>
      <c r="B4" s="865"/>
      <c r="C4" s="822" t="s">
        <v>1776</v>
      </c>
      <c r="D4" s="822"/>
      <c r="E4" s="822"/>
      <c r="F4" s="822"/>
      <c r="G4" s="822"/>
      <c r="H4" s="822"/>
      <c r="I4" s="822"/>
      <c r="J4" s="822"/>
    </row>
    <row r="5" spans="1:10" ht="15.75" x14ac:dyDescent="0.25">
      <c r="A5" s="801" t="s">
        <v>20</v>
      </c>
      <c r="B5" s="801"/>
      <c r="C5" s="823" t="s">
        <v>983</v>
      </c>
      <c r="D5" s="823"/>
      <c r="E5" s="823"/>
      <c r="F5" s="823"/>
      <c r="G5" s="823"/>
      <c r="H5" s="823"/>
      <c r="I5" s="823"/>
      <c r="J5" s="823"/>
    </row>
    <row r="6" spans="1:10" ht="15.75" x14ac:dyDescent="0.25">
      <c r="A6" s="804" t="s">
        <v>1777</v>
      </c>
      <c r="B6" s="804"/>
      <c r="C6" s="804"/>
      <c r="D6" s="804"/>
      <c r="E6" s="804"/>
      <c r="F6" s="804"/>
      <c r="G6" s="804"/>
      <c r="H6" s="804"/>
      <c r="I6" s="804"/>
      <c r="J6" s="804"/>
    </row>
    <row r="7" spans="1:10" ht="15.75" x14ac:dyDescent="0.25">
      <c r="A7" s="805" t="s">
        <v>22</v>
      </c>
      <c r="B7" s="805"/>
      <c r="C7" s="805"/>
      <c r="D7" s="805"/>
      <c r="E7" s="805"/>
      <c r="F7" s="805"/>
      <c r="G7" s="805"/>
      <c r="H7" s="805"/>
      <c r="I7" s="805"/>
      <c r="J7" s="805"/>
    </row>
    <row r="8" spans="1:10" ht="15.75" x14ac:dyDescent="0.25">
      <c r="A8" s="581"/>
      <c r="B8" s="581"/>
      <c r="C8" s="581"/>
      <c r="D8" s="581"/>
      <c r="E8" s="581"/>
      <c r="F8" s="581"/>
      <c r="G8" s="581"/>
      <c r="H8" s="581"/>
      <c r="I8" s="581"/>
      <c r="J8" s="608" t="s">
        <v>13</v>
      </c>
    </row>
    <row r="9" spans="1:10" ht="15.75" x14ac:dyDescent="0.25">
      <c r="A9" s="806" t="s">
        <v>23</v>
      </c>
      <c r="B9" s="806" t="s">
        <v>24</v>
      </c>
      <c r="C9" s="806" t="s">
        <v>25</v>
      </c>
      <c r="D9" s="806" t="s">
        <v>26</v>
      </c>
      <c r="E9" s="806" t="s">
        <v>27</v>
      </c>
      <c r="F9" s="806" t="s">
        <v>28</v>
      </c>
      <c r="G9" s="808" t="s">
        <v>29</v>
      </c>
      <c r="H9" s="809"/>
      <c r="I9" s="810"/>
      <c r="J9" s="806" t="s">
        <v>1331</v>
      </c>
    </row>
    <row r="10" spans="1:10" ht="51.75" customHeight="1" x14ac:dyDescent="0.25">
      <c r="A10" s="807"/>
      <c r="B10" s="807"/>
      <c r="C10" s="807"/>
      <c r="D10" s="807"/>
      <c r="E10" s="807"/>
      <c r="F10" s="807"/>
      <c r="G10" s="661">
        <v>2017</v>
      </c>
      <c r="H10" s="661">
        <v>2018</v>
      </c>
      <c r="I10" s="661">
        <v>2019</v>
      </c>
      <c r="J10" s="807"/>
    </row>
    <row r="11" spans="1:10" ht="15.75" x14ac:dyDescent="0.25">
      <c r="A11" s="17">
        <v>1</v>
      </c>
      <c r="B11" s="25">
        <v>2</v>
      </c>
      <c r="C11" s="215">
        <v>3</v>
      </c>
      <c r="D11" s="17">
        <v>4</v>
      </c>
      <c r="E11" s="25">
        <v>5</v>
      </c>
      <c r="F11" s="147" t="s">
        <v>31</v>
      </c>
      <c r="G11" s="147">
        <v>7</v>
      </c>
      <c r="H11" s="147">
        <v>8</v>
      </c>
      <c r="I11" s="147">
        <v>9</v>
      </c>
      <c r="J11" s="25">
        <v>10</v>
      </c>
    </row>
    <row r="12" spans="1:10" ht="63" x14ac:dyDescent="0.25">
      <c r="A12" s="247" t="s">
        <v>32</v>
      </c>
      <c r="B12" s="125" t="s">
        <v>1778</v>
      </c>
      <c r="C12" s="1">
        <v>6</v>
      </c>
      <c r="D12" s="127"/>
      <c r="E12" s="127"/>
      <c r="F12" s="142"/>
      <c r="G12" s="142"/>
      <c r="H12" s="664">
        <f>SUM(H13:H18)</f>
        <v>10001</v>
      </c>
      <c r="I12" s="142"/>
      <c r="J12" s="145"/>
    </row>
    <row r="13" spans="1:10" ht="15.75" x14ac:dyDescent="0.25">
      <c r="A13" s="247" t="s">
        <v>44</v>
      </c>
      <c r="B13" s="125" t="s">
        <v>1779</v>
      </c>
      <c r="C13" s="377"/>
      <c r="D13" s="127"/>
      <c r="E13" s="127"/>
      <c r="F13" s="142"/>
      <c r="G13" s="142"/>
      <c r="H13" s="142">
        <v>1729</v>
      </c>
      <c r="I13" s="142"/>
      <c r="J13" s="146"/>
    </row>
    <row r="14" spans="1:10" ht="15.75" x14ac:dyDescent="0.25">
      <c r="A14" s="247" t="s">
        <v>1780</v>
      </c>
      <c r="B14" s="125" t="s">
        <v>1781</v>
      </c>
      <c r="C14" s="377"/>
      <c r="D14" s="127"/>
      <c r="E14" s="127"/>
      <c r="F14" s="142"/>
      <c r="G14" s="142"/>
      <c r="H14" s="142">
        <v>2060</v>
      </c>
      <c r="I14" s="142"/>
      <c r="J14" s="146"/>
    </row>
    <row r="15" spans="1:10" ht="31.5" x14ac:dyDescent="0.25">
      <c r="A15" s="247" t="s">
        <v>238</v>
      </c>
      <c r="B15" s="125" t="s">
        <v>1782</v>
      </c>
      <c r="C15" s="377"/>
      <c r="D15" s="127"/>
      <c r="E15" s="127"/>
      <c r="F15" s="142"/>
      <c r="G15" s="142"/>
      <c r="H15" s="142">
        <v>1515</v>
      </c>
      <c r="I15" s="142"/>
      <c r="J15" s="146"/>
    </row>
    <row r="16" spans="1:10" ht="31.5" x14ac:dyDescent="0.25">
      <c r="A16" s="247" t="s">
        <v>239</v>
      </c>
      <c r="B16" s="125" t="s">
        <v>1783</v>
      </c>
      <c r="C16" s="377"/>
      <c r="D16" s="127"/>
      <c r="E16" s="127"/>
      <c r="F16" s="142"/>
      <c r="G16" s="142"/>
      <c r="H16" s="142">
        <v>1501</v>
      </c>
      <c r="I16" s="142"/>
      <c r="J16" s="146"/>
    </row>
    <row r="17" spans="1:10" ht="15.75" x14ac:dyDescent="0.25">
      <c r="A17" s="247" t="s">
        <v>240</v>
      </c>
      <c r="B17" s="125" t="s">
        <v>1784</v>
      </c>
      <c r="C17" s="377"/>
      <c r="D17" s="127"/>
      <c r="E17" s="127"/>
      <c r="F17" s="142"/>
      <c r="G17" s="142"/>
      <c r="H17" s="142">
        <v>1007</v>
      </c>
      <c r="I17" s="142"/>
      <c r="J17" s="146"/>
    </row>
    <row r="18" spans="1:10" ht="15.75" x14ac:dyDescent="0.25">
      <c r="A18" s="247" t="s">
        <v>1429</v>
      </c>
      <c r="B18" s="125" t="s">
        <v>1785</v>
      </c>
      <c r="C18" s="377"/>
      <c r="D18" s="127"/>
      <c r="E18" s="127"/>
      <c r="F18" s="142"/>
      <c r="G18" s="142"/>
      <c r="H18" s="142">
        <v>2189</v>
      </c>
      <c r="I18" s="142"/>
      <c r="J18" s="146"/>
    </row>
    <row r="19" spans="1:10" ht="31.5" x14ac:dyDescent="0.25">
      <c r="A19" s="247" t="s">
        <v>1786</v>
      </c>
      <c r="B19" s="125" t="s">
        <v>1787</v>
      </c>
      <c r="C19" s="377">
        <v>2</v>
      </c>
      <c r="D19" s="127"/>
      <c r="E19" s="127"/>
      <c r="F19" s="142"/>
      <c r="G19" s="142"/>
      <c r="H19" s="662">
        <f>H20+H26</f>
        <v>21178</v>
      </c>
      <c r="I19" s="142"/>
      <c r="J19" s="146"/>
    </row>
    <row r="20" spans="1:10" ht="15.75" x14ac:dyDescent="0.25">
      <c r="A20" s="247" t="s">
        <v>1788</v>
      </c>
      <c r="B20" s="125" t="s">
        <v>1789</v>
      </c>
      <c r="C20" s="127">
        <v>1</v>
      </c>
      <c r="D20" s="127"/>
      <c r="E20" s="127"/>
      <c r="F20" s="142"/>
      <c r="G20" s="142"/>
      <c r="H20" s="568">
        <v>5798.2</v>
      </c>
      <c r="I20" s="142"/>
      <c r="J20" s="146"/>
    </row>
    <row r="21" spans="1:10" ht="15.75" x14ac:dyDescent="0.25">
      <c r="A21" s="247"/>
      <c r="B21" s="527" t="s">
        <v>160</v>
      </c>
      <c r="C21" s="127"/>
      <c r="D21" s="127"/>
      <c r="E21" s="127"/>
      <c r="F21" s="142"/>
      <c r="G21" s="142"/>
      <c r="H21" s="127">
        <v>2345.9</v>
      </c>
      <c r="I21" s="142"/>
      <c r="J21" s="146"/>
    </row>
    <row r="22" spans="1:10" ht="15.75" x14ac:dyDescent="0.25">
      <c r="A22" s="247"/>
      <c r="B22" s="14" t="s">
        <v>1790</v>
      </c>
      <c r="C22" s="127"/>
      <c r="D22" s="127"/>
      <c r="E22" s="127"/>
      <c r="F22" s="142"/>
      <c r="G22" s="142"/>
      <c r="H22" s="127">
        <v>1300</v>
      </c>
      <c r="I22" s="142"/>
      <c r="J22" s="146"/>
    </row>
    <row r="23" spans="1:10" ht="15.75" x14ac:dyDescent="0.25">
      <c r="A23" s="247"/>
      <c r="B23" s="125" t="s">
        <v>1110</v>
      </c>
      <c r="C23" s="127"/>
      <c r="D23" s="127"/>
      <c r="E23" s="127"/>
      <c r="F23" s="142"/>
      <c r="G23" s="142"/>
      <c r="H23" s="127">
        <v>934</v>
      </c>
      <c r="I23" s="142"/>
      <c r="J23" s="146"/>
    </row>
    <row r="24" spans="1:10" ht="15.75" x14ac:dyDescent="0.25">
      <c r="A24" s="247"/>
      <c r="B24" s="125" t="s">
        <v>1791</v>
      </c>
      <c r="C24" s="127"/>
      <c r="D24" s="127"/>
      <c r="E24" s="127"/>
      <c r="F24" s="142"/>
      <c r="G24" s="142"/>
      <c r="H24" s="127">
        <v>212</v>
      </c>
      <c r="I24" s="142"/>
      <c r="J24" s="146"/>
    </row>
    <row r="25" spans="1:10" ht="15.75" x14ac:dyDescent="0.25">
      <c r="A25" s="247"/>
      <c r="B25" s="125" t="s">
        <v>1792</v>
      </c>
      <c r="C25" s="127"/>
      <c r="D25" s="127"/>
      <c r="E25" s="127"/>
      <c r="F25" s="142"/>
      <c r="G25" s="142"/>
      <c r="H25" s="127">
        <v>1006.3</v>
      </c>
      <c r="I25" s="142"/>
      <c r="J25" s="146"/>
    </row>
    <row r="26" spans="1:10" ht="15.75" x14ac:dyDescent="0.25">
      <c r="A26" s="247" t="s">
        <v>50</v>
      </c>
      <c r="B26" s="527" t="s">
        <v>1793</v>
      </c>
      <c r="C26" s="127">
        <v>1</v>
      </c>
      <c r="D26" s="127"/>
      <c r="E26" s="127"/>
      <c r="F26" s="142"/>
      <c r="G26" s="142"/>
      <c r="H26" s="662">
        <v>15380.23</v>
      </c>
      <c r="I26" s="142"/>
      <c r="J26" s="146"/>
    </row>
    <row r="27" spans="1:10" ht="15.75" x14ac:dyDescent="0.25">
      <c r="A27" s="247"/>
      <c r="B27" s="527" t="s">
        <v>1794</v>
      </c>
      <c r="C27" s="127"/>
      <c r="D27" s="127"/>
      <c r="E27" s="127"/>
      <c r="F27" s="142"/>
      <c r="G27" s="142"/>
      <c r="H27" s="142">
        <v>4500</v>
      </c>
      <c r="I27" s="142"/>
      <c r="J27" s="146"/>
    </row>
    <row r="28" spans="1:10" ht="31.5" x14ac:dyDescent="0.25">
      <c r="A28" s="247"/>
      <c r="B28" s="125" t="s">
        <v>1790</v>
      </c>
      <c r="C28" s="127"/>
      <c r="D28" s="127"/>
      <c r="E28" s="127"/>
      <c r="F28" s="142"/>
      <c r="G28" s="142"/>
      <c r="H28" s="252">
        <v>2400</v>
      </c>
      <c r="I28" s="142"/>
      <c r="J28" s="146"/>
    </row>
    <row r="29" spans="1:10" ht="15.75" x14ac:dyDescent="0.25">
      <c r="A29" s="247"/>
      <c r="B29" s="125" t="s">
        <v>1795</v>
      </c>
      <c r="C29" s="127">
        <v>46</v>
      </c>
      <c r="D29" s="127"/>
      <c r="E29" s="127"/>
      <c r="F29" s="142"/>
      <c r="G29" s="142"/>
      <c r="H29" s="142">
        <v>4636.96</v>
      </c>
      <c r="I29" s="142"/>
      <c r="J29" s="146"/>
    </row>
    <row r="30" spans="1:10" ht="15.75" x14ac:dyDescent="0.25">
      <c r="A30" s="247"/>
      <c r="B30" s="125" t="s">
        <v>1796</v>
      </c>
      <c r="C30" s="127"/>
      <c r="D30" s="127"/>
      <c r="E30" s="127"/>
      <c r="F30" s="142"/>
      <c r="G30" s="142"/>
      <c r="H30" s="142">
        <v>1174</v>
      </c>
      <c r="I30" s="142"/>
      <c r="J30" s="146"/>
    </row>
    <row r="31" spans="1:10" ht="15.75" x14ac:dyDescent="0.25">
      <c r="A31" s="247"/>
      <c r="B31" s="125" t="s">
        <v>1792</v>
      </c>
      <c r="C31" s="127"/>
      <c r="D31" s="127"/>
      <c r="E31" s="127"/>
      <c r="F31" s="142"/>
      <c r="G31" s="142"/>
      <c r="H31" s="142">
        <v>2669.3</v>
      </c>
      <c r="I31" s="142"/>
      <c r="J31" s="146"/>
    </row>
    <row r="32" spans="1:10" ht="15.75" x14ac:dyDescent="0.25">
      <c r="A32" s="247"/>
      <c r="B32" s="125"/>
      <c r="C32" s="127"/>
      <c r="D32" s="127"/>
      <c r="E32" s="127"/>
      <c r="F32" s="142"/>
      <c r="G32" s="142"/>
      <c r="H32" s="142"/>
      <c r="I32" s="142"/>
      <c r="J32" s="146"/>
    </row>
    <row r="33" spans="1:10" ht="15.75" x14ac:dyDescent="0.25">
      <c r="A33" s="663"/>
      <c r="B33" s="803"/>
      <c r="C33" s="803"/>
      <c r="D33" s="803"/>
      <c r="E33" s="803"/>
      <c r="F33" s="7"/>
      <c r="G33" s="7"/>
      <c r="H33" s="7"/>
      <c r="I33" s="7"/>
      <c r="J33" s="126"/>
    </row>
  </sheetData>
  <mergeCells count="17">
    <mergeCell ref="G9:I9"/>
    <mergeCell ref="J9:J10"/>
    <mergeCell ref="A3:B3"/>
    <mergeCell ref="A4:B4"/>
    <mergeCell ref="A5:B5"/>
    <mergeCell ref="B33:E33"/>
    <mergeCell ref="C3:J3"/>
    <mergeCell ref="C4:J4"/>
    <mergeCell ref="C5:J5"/>
    <mergeCell ref="A6:J6"/>
    <mergeCell ref="A7:J7"/>
    <mergeCell ref="A9:A10"/>
    <mergeCell ref="B9:B10"/>
    <mergeCell ref="C9:C10"/>
    <mergeCell ref="D9:D10"/>
    <mergeCell ref="E9:E10"/>
    <mergeCell ref="F9:F10"/>
  </mergeCells>
  <pageMargins left="0.7" right="0.7" top="0.75" bottom="0.75" header="0.3" footer="0.3"/>
  <pageSetup paperSize="9"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D64"/>
  <sheetViews>
    <sheetView topLeftCell="A31" workbookViewId="0">
      <selection activeCell="D54" sqref="D54"/>
    </sheetView>
  </sheetViews>
  <sheetFormatPr defaultRowHeight="15" x14ac:dyDescent="0.25"/>
  <cols>
    <col min="2" max="2" width="56.7109375" customWidth="1"/>
    <col min="3" max="3" width="26.28515625" customWidth="1"/>
    <col min="4" max="4" width="12.7109375" bestFit="1" customWidth="1"/>
  </cols>
  <sheetData>
    <row r="1" spans="1:4" ht="15.75" x14ac:dyDescent="0.25">
      <c r="A1" s="103"/>
      <c r="B1" s="282"/>
      <c r="C1" s="282"/>
      <c r="D1" s="723"/>
    </row>
    <row r="2" spans="1:4" x14ac:dyDescent="0.25">
      <c r="A2" s="1068" t="s">
        <v>1905</v>
      </c>
      <c r="B2" s="1068"/>
      <c r="C2" s="1068"/>
      <c r="D2" s="1068"/>
    </row>
    <row r="3" spans="1:4" x14ac:dyDescent="0.25">
      <c r="A3" s="1068"/>
      <c r="B3" s="1068"/>
      <c r="C3" s="1068"/>
      <c r="D3" s="1068"/>
    </row>
    <row r="4" spans="1:4" x14ac:dyDescent="0.25">
      <c r="A4" s="1069"/>
      <c r="B4" s="1069"/>
      <c r="C4" s="1069"/>
      <c r="D4" s="1069"/>
    </row>
    <row r="5" spans="1:4" ht="15.75" x14ac:dyDescent="0.25">
      <c r="A5" s="722"/>
      <c r="B5" s="724" t="s">
        <v>1906</v>
      </c>
      <c r="C5" s="724"/>
      <c r="D5" s="725" t="s">
        <v>1907</v>
      </c>
    </row>
    <row r="6" spans="1:4" ht="15.75" x14ac:dyDescent="0.25">
      <c r="A6" s="722">
        <v>1</v>
      </c>
      <c r="B6" s="530" t="s">
        <v>1909</v>
      </c>
      <c r="C6" s="530"/>
      <c r="D6" s="726">
        <v>1000</v>
      </c>
    </row>
    <row r="7" spans="1:4" ht="15.75" x14ac:dyDescent="0.25">
      <c r="A7" s="722"/>
      <c r="B7" s="1066" t="s">
        <v>1910</v>
      </c>
      <c r="C7" s="1067"/>
      <c r="D7" s="726"/>
    </row>
    <row r="8" spans="1:4" ht="15.75" x14ac:dyDescent="0.25">
      <c r="A8" s="722">
        <f>A6+1</f>
        <v>2</v>
      </c>
      <c r="B8" s="727" t="s">
        <v>1911</v>
      </c>
      <c r="C8" s="727"/>
      <c r="D8" s="728">
        <v>2000</v>
      </c>
    </row>
    <row r="9" spans="1:4" ht="15.75" x14ac:dyDescent="0.25">
      <c r="A9" s="721"/>
      <c r="B9" s="1070" t="s">
        <v>1912</v>
      </c>
      <c r="C9" s="1071"/>
      <c r="D9" s="728"/>
    </row>
    <row r="10" spans="1:4" ht="30" x14ac:dyDescent="0.25">
      <c r="A10" s="721">
        <f>A8+1</f>
        <v>3</v>
      </c>
      <c r="B10" s="729" t="s">
        <v>1913</v>
      </c>
      <c r="C10" s="729"/>
      <c r="D10" s="730">
        <v>5300</v>
      </c>
    </row>
    <row r="11" spans="1:4" ht="45.75" customHeight="1" x14ac:dyDescent="0.25">
      <c r="A11" s="721"/>
      <c r="B11" s="1070" t="s">
        <v>1914</v>
      </c>
      <c r="C11" s="1071"/>
      <c r="D11" s="730"/>
    </row>
    <row r="12" spans="1:4" ht="15.75" x14ac:dyDescent="0.25">
      <c r="A12" s="722">
        <f>A10+1</f>
        <v>4</v>
      </c>
      <c r="B12" s="729" t="s">
        <v>1915</v>
      </c>
      <c r="C12" s="729"/>
      <c r="D12" s="730">
        <v>1600</v>
      </c>
    </row>
    <row r="13" spans="1:4" ht="15.75" x14ac:dyDescent="0.25">
      <c r="A13" s="722"/>
      <c r="B13" s="1070" t="s">
        <v>1916</v>
      </c>
      <c r="C13" s="1071"/>
      <c r="D13" s="730"/>
    </row>
    <row r="14" spans="1:4" ht="15.75" x14ac:dyDescent="0.25">
      <c r="A14" s="722">
        <f>A12+1</f>
        <v>5</v>
      </c>
      <c r="B14" s="727" t="s">
        <v>1774</v>
      </c>
      <c r="C14" s="727"/>
      <c r="D14" s="728">
        <v>2000</v>
      </c>
    </row>
    <row r="15" spans="1:4" ht="15.75" x14ac:dyDescent="0.25">
      <c r="A15" s="722"/>
      <c r="B15" s="1070" t="s">
        <v>1917</v>
      </c>
      <c r="C15" s="1071"/>
      <c r="D15" s="728"/>
    </row>
    <row r="16" spans="1:4" ht="15.75" x14ac:dyDescent="0.25">
      <c r="A16" s="722">
        <f>A14+1</f>
        <v>6</v>
      </c>
      <c r="B16" s="727" t="s">
        <v>1918</v>
      </c>
      <c r="C16" s="727"/>
      <c r="D16" s="728">
        <v>5600</v>
      </c>
    </row>
    <row r="17" spans="1:4" ht="15.75" x14ac:dyDescent="0.25">
      <c r="A17" s="722">
        <f>A16+1</f>
        <v>7</v>
      </c>
      <c r="B17" s="727" t="s">
        <v>1919</v>
      </c>
      <c r="C17" s="727"/>
      <c r="D17" s="728">
        <v>1500</v>
      </c>
    </row>
    <row r="18" spans="1:4" ht="15.75" x14ac:dyDescent="0.25">
      <c r="A18" s="722"/>
      <c r="B18" s="1070" t="s">
        <v>1920</v>
      </c>
      <c r="C18" s="1071"/>
      <c r="D18" s="728"/>
    </row>
    <row r="19" spans="1:4" ht="15.75" x14ac:dyDescent="0.25">
      <c r="A19" s="722">
        <f>A17+1</f>
        <v>8</v>
      </c>
      <c r="B19" s="530" t="s">
        <v>1921</v>
      </c>
      <c r="C19" s="530"/>
      <c r="D19" s="726">
        <v>1800</v>
      </c>
    </row>
    <row r="20" spans="1:4" ht="36" customHeight="1" x14ac:dyDescent="0.25">
      <c r="A20" s="722"/>
      <c r="B20" s="1066" t="s">
        <v>1922</v>
      </c>
      <c r="C20" s="1067"/>
      <c r="D20" s="726"/>
    </row>
    <row r="21" spans="1:4" ht="15.75" x14ac:dyDescent="0.25">
      <c r="A21" s="722">
        <f>A19+1</f>
        <v>9</v>
      </c>
      <c r="B21" s="530" t="s">
        <v>1923</v>
      </c>
      <c r="C21" s="530"/>
      <c r="D21" s="726">
        <v>1800</v>
      </c>
    </row>
    <row r="22" spans="1:4" ht="36.75" customHeight="1" x14ac:dyDescent="0.25">
      <c r="A22" s="722"/>
      <c r="B22" s="1066" t="s">
        <v>1924</v>
      </c>
      <c r="C22" s="1067"/>
      <c r="D22" s="726"/>
    </row>
    <row r="23" spans="1:4" ht="15.75" x14ac:dyDescent="0.25">
      <c r="A23" s="722">
        <f>A21+1</f>
        <v>10</v>
      </c>
      <c r="B23" s="731" t="s">
        <v>1925</v>
      </c>
      <c r="C23" s="530"/>
      <c r="D23" s="726">
        <v>2000</v>
      </c>
    </row>
    <row r="24" spans="1:4" ht="31.5" customHeight="1" x14ac:dyDescent="0.25">
      <c r="A24" s="722"/>
      <c r="B24" s="1066" t="s">
        <v>1926</v>
      </c>
      <c r="C24" s="1067"/>
      <c r="D24" s="726"/>
    </row>
    <row r="25" spans="1:4" ht="15.75" x14ac:dyDescent="0.25">
      <c r="A25" s="722">
        <v>11</v>
      </c>
      <c r="B25" s="731" t="s">
        <v>1927</v>
      </c>
      <c r="C25" s="530"/>
      <c r="D25" s="726">
        <v>3230</v>
      </c>
    </row>
    <row r="26" spans="1:4" ht="30.75" customHeight="1" x14ac:dyDescent="0.25">
      <c r="A26" s="722"/>
      <c r="B26" s="1066" t="s">
        <v>1928</v>
      </c>
      <c r="C26" s="1067"/>
      <c r="D26" s="726"/>
    </row>
    <row r="27" spans="1:4" ht="15.75" x14ac:dyDescent="0.25">
      <c r="A27" s="722">
        <f>A25+1</f>
        <v>12</v>
      </c>
      <c r="B27" s="530" t="s">
        <v>1433</v>
      </c>
      <c r="C27" s="530"/>
      <c r="D27" s="726">
        <v>600</v>
      </c>
    </row>
    <row r="28" spans="1:4" ht="15.75" x14ac:dyDescent="0.25">
      <c r="A28" s="722">
        <f t="shared" ref="A28:A38" si="0">A27+1</f>
        <v>13</v>
      </c>
      <c r="B28" s="530" t="s">
        <v>1433</v>
      </c>
      <c r="C28" s="530"/>
      <c r="D28" s="726">
        <v>900</v>
      </c>
    </row>
    <row r="29" spans="1:4" ht="15.75" x14ac:dyDescent="0.25">
      <c r="A29" s="722">
        <f t="shared" si="0"/>
        <v>14</v>
      </c>
      <c r="B29" s="530" t="s">
        <v>1433</v>
      </c>
      <c r="C29" s="530"/>
      <c r="D29" s="726">
        <v>600</v>
      </c>
    </row>
    <row r="30" spans="1:4" ht="15.75" x14ac:dyDescent="0.25">
      <c r="A30" s="722">
        <f t="shared" si="0"/>
        <v>15</v>
      </c>
      <c r="B30" s="530" t="s">
        <v>1433</v>
      </c>
      <c r="C30" s="530"/>
      <c r="D30" s="726">
        <v>600</v>
      </c>
    </row>
    <row r="31" spans="1:4" ht="15.75" x14ac:dyDescent="0.25">
      <c r="A31" s="722">
        <f t="shared" si="0"/>
        <v>16</v>
      </c>
      <c r="B31" s="530" t="s">
        <v>1433</v>
      </c>
      <c r="C31" s="530"/>
      <c r="D31" s="726">
        <v>600</v>
      </c>
    </row>
    <row r="32" spans="1:4" ht="15.75" x14ac:dyDescent="0.25">
      <c r="A32" s="722">
        <f t="shared" si="0"/>
        <v>17</v>
      </c>
      <c r="B32" s="530" t="s">
        <v>1433</v>
      </c>
      <c r="C32" s="530"/>
      <c r="D32" s="726">
        <v>600</v>
      </c>
    </row>
    <row r="33" spans="1:4" ht="15.75" x14ac:dyDescent="0.25">
      <c r="A33" s="722">
        <f t="shared" si="0"/>
        <v>18</v>
      </c>
      <c r="B33" s="530" t="s">
        <v>1433</v>
      </c>
      <c r="C33" s="530"/>
      <c r="D33" s="726">
        <v>600</v>
      </c>
    </row>
    <row r="34" spans="1:4" ht="15.75" x14ac:dyDescent="0.25">
      <c r="A34" s="722">
        <f t="shared" si="0"/>
        <v>19</v>
      </c>
      <c r="B34" s="530" t="s">
        <v>1433</v>
      </c>
      <c r="C34" s="530"/>
      <c r="D34" s="726">
        <v>900</v>
      </c>
    </row>
    <row r="35" spans="1:4" ht="15.75" x14ac:dyDescent="0.25">
      <c r="A35" s="722">
        <f t="shared" si="0"/>
        <v>20</v>
      </c>
      <c r="B35" s="530" t="s">
        <v>1433</v>
      </c>
      <c r="C35" s="530"/>
      <c r="D35" s="726">
        <v>83</v>
      </c>
    </row>
    <row r="36" spans="1:4" ht="15.75" x14ac:dyDescent="0.25">
      <c r="A36" s="722">
        <f t="shared" si="0"/>
        <v>21</v>
      </c>
      <c r="B36" s="530" t="s">
        <v>1929</v>
      </c>
      <c r="C36" s="530"/>
      <c r="D36" s="726">
        <v>83</v>
      </c>
    </row>
    <row r="37" spans="1:4" ht="15.75" x14ac:dyDescent="0.25">
      <c r="A37" s="722">
        <f t="shared" si="0"/>
        <v>22</v>
      </c>
      <c r="B37" s="530" t="s">
        <v>1433</v>
      </c>
      <c r="C37" s="530"/>
      <c r="D37" s="726">
        <v>83</v>
      </c>
    </row>
    <row r="38" spans="1:4" ht="30" x14ac:dyDescent="0.25">
      <c r="A38" s="722">
        <f t="shared" si="0"/>
        <v>23</v>
      </c>
      <c r="B38" s="530" t="s">
        <v>1930</v>
      </c>
      <c r="C38" s="530"/>
      <c r="D38" s="726">
        <v>1200</v>
      </c>
    </row>
    <row r="39" spans="1:4" ht="30.75" customHeight="1" x14ac:dyDescent="0.25">
      <c r="A39" s="722"/>
      <c r="B39" s="1066" t="s">
        <v>1931</v>
      </c>
      <c r="C39" s="1067"/>
      <c r="D39" s="726"/>
    </row>
    <row r="40" spans="1:4" ht="15.75" x14ac:dyDescent="0.25">
      <c r="A40" s="722">
        <f>A38+1</f>
        <v>24</v>
      </c>
      <c r="B40" s="530" t="s">
        <v>1932</v>
      </c>
      <c r="C40" s="530"/>
      <c r="D40" s="726">
        <v>800</v>
      </c>
    </row>
    <row r="41" spans="1:4" ht="15.75" x14ac:dyDescent="0.25">
      <c r="A41" s="722">
        <f>A40+1</f>
        <v>25</v>
      </c>
      <c r="B41" s="530" t="s">
        <v>1932</v>
      </c>
      <c r="C41" s="530"/>
      <c r="D41" s="726">
        <v>800</v>
      </c>
    </row>
    <row r="42" spans="1:4" ht="15.75" x14ac:dyDescent="0.25">
      <c r="A42" s="722">
        <f>A41+1</f>
        <v>26</v>
      </c>
      <c r="B42" s="530" t="s">
        <v>1933</v>
      </c>
      <c r="C42" s="530"/>
      <c r="D42" s="726">
        <v>3000.12</v>
      </c>
    </row>
    <row r="43" spans="1:4" ht="42.75" customHeight="1" x14ac:dyDescent="0.25">
      <c r="A43" s="722"/>
      <c r="B43" s="1066" t="s">
        <v>1934</v>
      </c>
      <c r="C43" s="1067"/>
      <c r="D43" s="726"/>
    </row>
    <row r="44" spans="1:4" ht="15.75" x14ac:dyDescent="0.25">
      <c r="A44" s="722">
        <f>A42+1</f>
        <v>27</v>
      </c>
      <c r="B44" s="530" t="s">
        <v>1935</v>
      </c>
      <c r="C44" s="530"/>
      <c r="D44" s="726">
        <v>10350</v>
      </c>
    </row>
    <row r="45" spans="1:4" ht="53.25" customHeight="1" x14ac:dyDescent="0.25">
      <c r="A45" s="722"/>
      <c r="B45" s="1066" t="s">
        <v>1936</v>
      </c>
      <c r="C45" s="1067"/>
      <c r="D45" s="726"/>
    </row>
    <row r="46" spans="1:4" ht="15.75" x14ac:dyDescent="0.25">
      <c r="A46" s="722">
        <f>A44+1</f>
        <v>28</v>
      </c>
      <c r="B46" s="732" t="s">
        <v>1937</v>
      </c>
      <c r="C46" s="732"/>
      <c r="D46" s="733">
        <v>5800</v>
      </c>
    </row>
    <row r="47" spans="1:4" ht="30.75" customHeight="1" x14ac:dyDescent="0.25">
      <c r="A47" s="722"/>
      <c r="B47" s="1072" t="s">
        <v>1938</v>
      </c>
      <c r="C47" s="1073"/>
      <c r="D47" s="733"/>
    </row>
    <row r="48" spans="1:4" ht="15.75" x14ac:dyDescent="0.25">
      <c r="A48" s="722">
        <f t="shared" ref="A48" si="1">A46+1</f>
        <v>29</v>
      </c>
      <c r="B48" s="530" t="s">
        <v>1932</v>
      </c>
      <c r="C48" s="530"/>
      <c r="D48" s="726">
        <v>800</v>
      </c>
    </row>
    <row r="49" spans="1:4" ht="15.75" x14ac:dyDescent="0.25">
      <c r="A49" s="722">
        <v>30</v>
      </c>
      <c r="B49" s="530" t="s">
        <v>1908</v>
      </c>
      <c r="C49" s="530"/>
      <c r="D49" s="726">
        <v>10895.88</v>
      </c>
    </row>
    <row r="50" spans="1:4" x14ac:dyDescent="0.25">
      <c r="A50" s="1074" t="s">
        <v>1939</v>
      </c>
      <c r="B50" s="1074"/>
      <c r="C50" s="1075"/>
      <c r="D50" s="734">
        <f>SUM(D6:D49)</f>
        <v>67125</v>
      </c>
    </row>
    <row r="51" spans="1:4" ht="15.75" x14ac:dyDescent="0.25">
      <c r="A51" s="722">
        <v>31</v>
      </c>
      <c r="B51" s="527" t="s">
        <v>1940</v>
      </c>
      <c r="C51" s="732"/>
      <c r="D51" s="733">
        <v>150172.39000000001</v>
      </c>
    </row>
    <row r="52" spans="1:4" ht="15.75" x14ac:dyDescent="0.25">
      <c r="A52" s="722">
        <v>32</v>
      </c>
      <c r="B52" s="527" t="s">
        <v>1941</v>
      </c>
      <c r="C52" s="527"/>
      <c r="D52" s="735">
        <v>5400</v>
      </c>
    </row>
    <row r="53" spans="1:4" ht="15.75" x14ac:dyDescent="0.25">
      <c r="A53" s="722">
        <v>33</v>
      </c>
      <c r="B53" s="527" t="s">
        <v>1942</v>
      </c>
      <c r="C53" s="527"/>
      <c r="D53" s="757">
        <v>500</v>
      </c>
    </row>
    <row r="54" spans="1:4" ht="15.75" x14ac:dyDescent="0.25">
      <c r="A54" s="722">
        <v>34</v>
      </c>
      <c r="B54" s="527" t="s">
        <v>1908</v>
      </c>
      <c r="C54" s="527"/>
      <c r="D54" s="735">
        <f>181709-150172.39+1134+411</f>
        <v>33081.61</v>
      </c>
    </row>
    <row r="55" spans="1:4" ht="15.75" x14ac:dyDescent="0.25">
      <c r="A55" s="722"/>
      <c r="B55" s="527"/>
      <c r="C55" s="736" t="s">
        <v>1943</v>
      </c>
      <c r="D55" s="737">
        <f>SUM(D51:D54)</f>
        <v>189154</v>
      </c>
    </row>
    <row r="56" spans="1:4" ht="30" x14ac:dyDescent="0.25">
      <c r="A56" s="722">
        <v>35</v>
      </c>
      <c r="B56" s="529" t="s">
        <v>1944</v>
      </c>
      <c r="C56" s="527"/>
      <c r="D56" s="735">
        <v>8895</v>
      </c>
    </row>
    <row r="57" spans="1:4" ht="15.75" x14ac:dyDescent="0.25">
      <c r="A57" s="722">
        <v>36</v>
      </c>
      <c r="B57" s="529" t="s">
        <v>1945</v>
      </c>
      <c r="C57" s="527"/>
      <c r="D57" s="735">
        <v>394.75</v>
      </c>
    </row>
    <row r="58" spans="1:4" ht="30" x14ac:dyDescent="0.25">
      <c r="A58" s="722">
        <v>37</v>
      </c>
      <c r="B58" s="529" t="s">
        <v>1946</v>
      </c>
      <c r="C58" s="527"/>
      <c r="D58" s="735">
        <f>720.19+1680.45</f>
        <v>2400.64</v>
      </c>
    </row>
    <row r="59" spans="1:4" ht="15.75" x14ac:dyDescent="0.25">
      <c r="A59" s="722">
        <v>38</v>
      </c>
      <c r="B59" s="529" t="s">
        <v>1947</v>
      </c>
      <c r="C59" s="527"/>
      <c r="D59" s="735">
        <v>2182.4</v>
      </c>
    </row>
    <row r="60" spans="1:4" ht="15.75" x14ac:dyDescent="0.25">
      <c r="A60" s="722">
        <v>39</v>
      </c>
      <c r="B60" s="527" t="s">
        <v>1908</v>
      </c>
      <c r="C60" s="527"/>
      <c r="D60" s="735">
        <f>10762-8895+4368-2400.64+3941-2182.4+911-562</f>
        <v>5941.96</v>
      </c>
    </row>
    <row r="61" spans="1:4" x14ac:dyDescent="0.25">
      <c r="A61" s="467"/>
      <c r="B61" s="527"/>
      <c r="C61" s="736" t="s">
        <v>1948</v>
      </c>
      <c r="D61" s="735">
        <f>SUM(D56:D60)</f>
        <v>19814.75</v>
      </c>
    </row>
    <row r="62" spans="1:4" x14ac:dyDescent="0.25">
      <c r="A62" s="1076" t="s">
        <v>1949</v>
      </c>
      <c r="B62" s="1077"/>
      <c r="C62" s="1078"/>
      <c r="D62" s="737">
        <f>D50+D55+D61</f>
        <v>276093.75</v>
      </c>
    </row>
    <row r="63" spans="1:4" x14ac:dyDescent="0.25">
      <c r="A63" s="738"/>
      <c r="B63" s="739"/>
      <c r="C63" s="740" t="s">
        <v>1950</v>
      </c>
      <c r="D63" s="735">
        <f>D62-D60-D54-D49</f>
        <v>226174.3</v>
      </c>
    </row>
    <row r="64" spans="1:4" ht="15.75" x14ac:dyDescent="0.25">
      <c r="A64" s="741"/>
      <c r="B64" s="739"/>
      <c r="C64" s="740" t="s">
        <v>1951</v>
      </c>
      <c r="D64" s="735">
        <f>D49+D54+D60</f>
        <v>49919.45</v>
      </c>
    </row>
  </sheetData>
  <mergeCells count="17">
    <mergeCell ref="B43:C43"/>
    <mergeCell ref="B45:C45"/>
    <mergeCell ref="B47:C47"/>
    <mergeCell ref="A50:C50"/>
    <mergeCell ref="A62:C62"/>
    <mergeCell ref="B39:C39"/>
    <mergeCell ref="A2:D4"/>
    <mergeCell ref="B7:C7"/>
    <mergeCell ref="B9:C9"/>
    <mergeCell ref="B11:C11"/>
    <mergeCell ref="B13:C13"/>
    <mergeCell ref="B15:C15"/>
    <mergeCell ref="B18:C18"/>
    <mergeCell ref="B20:C20"/>
    <mergeCell ref="B22:C22"/>
    <mergeCell ref="B24:C24"/>
    <mergeCell ref="B26:C26"/>
  </mergeCell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H113"/>
  <sheetViews>
    <sheetView workbookViewId="0">
      <selection activeCell="K69" sqref="K69"/>
    </sheetView>
  </sheetViews>
  <sheetFormatPr defaultRowHeight="15" x14ac:dyDescent="0.25"/>
  <cols>
    <col min="2" max="2" width="32.7109375" customWidth="1"/>
    <col min="3" max="3" width="20.5703125" customWidth="1"/>
    <col min="5" max="5" width="9.85546875" bestFit="1" customWidth="1"/>
    <col min="7" max="7" width="9.85546875" bestFit="1" customWidth="1"/>
    <col min="8" max="8" width="10.85546875" bestFit="1" customWidth="1"/>
  </cols>
  <sheetData>
    <row r="1" spans="1:8" x14ac:dyDescent="0.25">
      <c r="A1" s="665"/>
      <c r="B1" s="1079" t="s">
        <v>1797</v>
      </c>
      <c r="C1" s="1079"/>
      <c r="D1" s="1079"/>
      <c r="E1" s="1079"/>
      <c r="F1" s="1079"/>
      <c r="G1" s="1079"/>
      <c r="H1" s="1079"/>
    </row>
    <row r="2" spans="1:8" x14ac:dyDescent="0.25">
      <c r="A2" s="665"/>
      <c r="B2" s="665"/>
      <c r="C2" s="665"/>
      <c r="D2" s="665"/>
      <c r="E2" s="666"/>
      <c r="F2" s="665"/>
      <c r="G2" s="666"/>
      <c r="H2" s="666"/>
    </row>
    <row r="3" spans="1:8" x14ac:dyDescent="0.25">
      <c r="A3" s="665"/>
      <c r="B3" s="715" t="s">
        <v>1798</v>
      </c>
      <c r="C3" s="716">
        <f>C4+C5+C6+C7</f>
        <v>349647</v>
      </c>
      <c r="D3" s="665"/>
      <c r="E3" s="666"/>
      <c r="F3" s="665"/>
      <c r="G3" s="666"/>
      <c r="H3" s="666"/>
    </row>
    <row r="4" spans="1:8" x14ac:dyDescent="0.25">
      <c r="A4" s="665"/>
      <c r="B4" s="714" t="s">
        <v>1799</v>
      </c>
      <c r="C4" s="665"/>
      <c r="D4" s="665"/>
      <c r="E4" s="666"/>
      <c r="F4" s="665"/>
      <c r="G4" s="666"/>
      <c r="H4" s="666"/>
    </row>
    <row r="5" spans="1:8" x14ac:dyDescent="0.25">
      <c r="A5" s="665"/>
      <c r="B5" s="714" t="s">
        <v>1800</v>
      </c>
      <c r="C5" s="667">
        <v>40771</v>
      </c>
      <c r="D5" s="665"/>
      <c r="E5" s="666"/>
      <c r="F5" s="665"/>
      <c r="G5" s="666"/>
      <c r="H5" s="666"/>
    </row>
    <row r="6" spans="1:8" x14ac:dyDescent="0.25">
      <c r="A6" s="665"/>
      <c r="B6" s="714" t="s">
        <v>1801</v>
      </c>
      <c r="C6" s="665">
        <v>278876</v>
      </c>
      <c r="D6" s="665"/>
      <c r="E6" s="666"/>
      <c r="F6" s="665"/>
      <c r="G6" s="666"/>
      <c r="H6" s="666"/>
    </row>
    <row r="7" spans="1:8" x14ac:dyDescent="0.25">
      <c r="A7" s="665"/>
      <c r="B7" s="714" t="s">
        <v>1802</v>
      </c>
      <c r="C7" s="668">
        <v>30000</v>
      </c>
      <c r="D7" s="665"/>
      <c r="E7" s="666"/>
      <c r="F7" s="665"/>
      <c r="G7" s="666"/>
      <c r="H7" s="666"/>
    </row>
    <row r="8" spans="1:8" x14ac:dyDescent="0.25">
      <c r="A8" s="665"/>
      <c r="B8" s="665"/>
      <c r="C8" s="665"/>
      <c r="D8" s="665"/>
      <c r="E8" s="666"/>
      <c r="F8" s="665"/>
      <c r="G8" s="666"/>
      <c r="H8" s="666"/>
    </row>
    <row r="9" spans="1:8" x14ac:dyDescent="0.25">
      <c r="A9" s="669"/>
      <c r="B9" s="1080" t="s">
        <v>1903</v>
      </c>
      <c r="C9" s="1080"/>
      <c r="D9" s="1080"/>
      <c r="E9" s="1080"/>
      <c r="F9" s="1080"/>
      <c r="G9" s="1080"/>
      <c r="H9" s="1080"/>
    </row>
    <row r="10" spans="1:8" ht="45" x14ac:dyDescent="0.25">
      <c r="A10" s="669"/>
      <c r="B10" s="718" t="s">
        <v>24</v>
      </c>
      <c r="C10" s="718" t="s">
        <v>1803</v>
      </c>
      <c r="D10" s="718" t="s">
        <v>1804</v>
      </c>
      <c r="E10" s="717" t="s">
        <v>1904</v>
      </c>
      <c r="F10" s="718" t="s">
        <v>69</v>
      </c>
      <c r="G10" s="720"/>
      <c r="H10" s="719" t="s">
        <v>1805</v>
      </c>
    </row>
    <row r="11" spans="1:8" x14ac:dyDescent="0.25">
      <c r="A11" s="669"/>
      <c r="B11" s="669" t="s">
        <v>779</v>
      </c>
      <c r="C11" s="669" t="s">
        <v>1806</v>
      </c>
      <c r="D11" s="669"/>
      <c r="E11" s="672">
        <v>4000</v>
      </c>
      <c r="F11" s="673"/>
      <c r="G11" s="672">
        <v>4444.4399999999996</v>
      </c>
      <c r="H11" s="674">
        <v>4666.2</v>
      </c>
    </row>
    <row r="12" spans="1:8" x14ac:dyDescent="0.25">
      <c r="A12" s="669"/>
      <c r="B12" s="669" t="s">
        <v>782</v>
      </c>
      <c r="C12" s="669" t="s">
        <v>1806</v>
      </c>
      <c r="D12" s="669"/>
      <c r="E12" s="672">
        <v>5000</v>
      </c>
      <c r="F12" s="673"/>
      <c r="G12" s="672">
        <v>5555.56</v>
      </c>
      <c r="H12" s="674">
        <v>5833.8</v>
      </c>
    </row>
    <row r="13" spans="1:8" x14ac:dyDescent="0.25">
      <c r="A13" s="669"/>
      <c r="B13" s="669" t="s">
        <v>1807</v>
      </c>
      <c r="C13" s="669" t="s">
        <v>1806</v>
      </c>
      <c r="D13" s="669"/>
      <c r="E13" s="672">
        <v>3500</v>
      </c>
      <c r="F13" s="673"/>
      <c r="G13" s="672">
        <v>3888.89</v>
      </c>
      <c r="H13" s="674">
        <v>4083.46</v>
      </c>
    </row>
    <row r="14" spans="1:8" x14ac:dyDescent="0.25">
      <c r="A14" s="669"/>
      <c r="B14" s="669" t="s">
        <v>837</v>
      </c>
      <c r="C14" s="669" t="s">
        <v>1808</v>
      </c>
      <c r="D14" s="669"/>
      <c r="E14" s="672">
        <v>3000</v>
      </c>
      <c r="F14" s="673"/>
      <c r="G14" s="672">
        <v>3333.33</v>
      </c>
      <c r="H14" s="674">
        <v>3499.65</v>
      </c>
    </row>
    <row r="15" spans="1:8" x14ac:dyDescent="0.25">
      <c r="A15" s="669"/>
      <c r="B15" s="669" t="s">
        <v>1809</v>
      </c>
      <c r="C15" s="669" t="s">
        <v>1806</v>
      </c>
      <c r="D15" s="669"/>
      <c r="E15" s="672">
        <v>5000</v>
      </c>
      <c r="F15" s="673"/>
      <c r="G15" s="672">
        <v>5555.56</v>
      </c>
      <c r="H15" s="674">
        <v>5833.8</v>
      </c>
    </row>
    <row r="16" spans="1:8" x14ac:dyDescent="0.25">
      <c r="A16" s="669"/>
      <c r="B16" s="669" t="s">
        <v>1810</v>
      </c>
      <c r="C16" s="669" t="s">
        <v>1806</v>
      </c>
      <c r="D16" s="669"/>
      <c r="E16" s="672">
        <v>3000</v>
      </c>
      <c r="F16" s="673"/>
      <c r="G16" s="672">
        <v>3333.33</v>
      </c>
      <c r="H16" s="674">
        <v>3499.66</v>
      </c>
    </row>
    <row r="17" spans="1:8" x14ac:dyDescent="0.25">
      <c r="A17" s="669"/>
      <c r="B17" s="669" t="s">
        <v>1811</v>
      </c>
      <c r="C17" s="669" t="s">
        <v>1806</v>
      </c>
      <c r="D17" s="669"/>
      <c r="E17" s="672">
        <v>2000</v>
      </c>
      <c r="F17" s="673"/>
      <c r="G17" s="672">
        <v>2352.94</v>
      </c>
      <c r="H17" s="674">
        <v>2470.15</v>
      </c>
    </row>
    <row r="18" spans="1:8" x14ac:dyDescent="0.25">
      <c r="A18" s="669"/>
      <c r="B18" s="669" t="s">
        <v>1812</v>
      </c>
      <c r="C18" s="669" t="s">
        <v>1813</v>
      </c>
      <c r="D18" s="669"/>
      <c r="E18" s="672">
        <v>3000</v>
      </c>
      <c r="F18" s="673"/>
      <c r="G18" s="672">
        <v>3333.33</v>
      </c>
      <c r="H18" s="674">
        <v>3499.65</v>
      </c>
    </row>
    <row r="19" spans="1:8" x14ac:dyDescent="0.25">
      <c r="A19" s="669"/>
      <c r="B19" s="675" t="s">
        <v>1814</v>
      </c>
      <c r="C19" s="669">
        <v>9</v>
      </c>
      <c r="D19" s="669">
        <v>525</v>
      </c>
      <c r="E19" s="672">
        <v>4050</v>
      </c>
      <c r="F19" s="673"/>
      <c r="G19" s="672">
        <v>4500</v>
      </c>
      <c r="H19" s="674">
        <v>4733.3999999999996</v>
      </c>
    </row>
    <row r="20" spans="1:8" x14ac:dyDescent="0.25">
      <c r="A20" s="669"/>
      <c r="B20" s="675" t="s">
        <v>1815</v>
      </c>
      <c r="C20" s="669">
        <v>6</v>
      </c>
      <c r="D20" s="669"/>
      <c r="E20" s="672">
        <v>1290</v>
      </c>
      <c r="F20" s="673"/>
      <c r="G20" s="672">
        <v>1290</v>
      </c>
      <c r="H20" s="674">
        <v>1290</v>
      </c>
    </row>
    <row r="21" spans="1:8" x14ac:dyDescent="0.25">
      <c r="A21" s="669"/>
      <c r="B21" s="675" t="s">
        <v>795</v>
      </c>
      <c r="C21" s="669">
        <v>4</v>
      </c>
      <c r="D21" s="669">
        <v>525</v>
      </c>
      <c r="E21" s="672">
        <v>1800</v>
      </c>
      <c r="F21" s="673"/>
      <c r="G21" s="672">
        <v>2000</v>
      </c>
      <c r="H21" s="674">
        <v>2723.53</v>
      </c>
    </row>
    <row r="22" spans="1:8" x14ac:dyDescent="0.25">
      <c r="A22" s="669"/>
      <c r="B22" s="675" t="s">
        <v>1816</v>
      </c>
      <c r="C22" s="669" t="s">
        <v>1817</v>
      </c>
      <c r="D22" s="669"/>
      <c r="E22" s="672">
        <v>1500</v>
      </c>
      <c r="F22" s="673"/>
      <c r="G22" s="672">
        <v>1666.67</v>
      </c>
      <c r="H22" s="674">
        <v>1779.75</v>
      </c>
    </row>
    <row r="23" spans="1:8" x14ac:dyDescent="0.25">
      <c r="A23" s="669"/>
      <c r="B23" s="675" t="s">
        <v>1818</v>
      </c>
      <c r="C23" s="669">
        <v>1</v>
      </c>
      <c r="D23" s="669">
        <v>350</v>
      </c>
      <c r="E23" s="672">
        <v>300</v>
      </c>
      <c r="F23" s="673"/>
      <c r="G23" s="672">
        <v>333</v>
      </c>
      <c r="H23" s="674">
        <v>349.65</v>
      </c>
    </row>
    <row r="24" spans="1:8" x14ac:dyDescent="0.25">
      <c r="A24" s="669"/>
      <c r="B24" s="675" t="s">
        <v>1819</v>
      </c>
      <c r="C24" s="669" t="s">
        <v>1820</v>
      </c>
      <c r="D24" s="669"/>
      <c r="E24" s="672"/>
      <c r="F24" s="673"/>
      <c r="G24" s="672"/>
      <c r="H24" s="674">
        <v>932.4</v>
      </c>
    </row>
    <row r="25" spans="1:8" x14ac:dyDescent="0.25">
      <c r="A25" s="669"/>
      <c r="B25" s="675" t="s">
        <v>1819</v>
      </c>
      <c r="C25" s="669" t="s">
        <v>1821</v>
      </c>
      <c r="D25" s="669"/>
      <c r="E25" s="672">
        <v>700</v>
      </c>
      <c r="F25" s="673"/>
      <c r="G25" s="672">
        <v>805</v>
      </c>
      <c r="H25" s="674">
        <v>805</v>
      </c>
    </row>
    <row r="26" spans="1:8" x14ac:dyDescent="0.25">
      <c r="A26" s="669"/>
      <c r="B26" s="675" t="s">
        <v>1568</v>
      </c>
      <c r="C26" s="669">
        <v>9</v>
      </c>
      <c r="D26" s="669">
        <v>344.44</v>
      </c>
      <c r="E26" s="672"/>
      <c r="F26" s="673"/>
      <c r="G26" s="672"/>
      <c r="H26" s="674">
        <v>3968.15</v>
      </c>
    </row>
    <row r="27" spans="1:8" x14ac:dyDescent="0.25">
      <c r="A27" s="669"/>
      <c r="B27" s="675" t="s">
        <v>1822</v>
      </c>
      <c r="C27" s="669">
        <v>1</v>
      </c>
      <c r="D27" s="669"/>
      <c r="E27" s="672"/>
      <c r="F27" s="673"/>
      <c r="G27" s="672"/>
      <c r="H27" s="674">
        <v>1394.28</v>
      </c>
    </row>
    <row r="28" spans="1:8" x14ac:dyDescent="0.25">
      <c r="A28" s="669"/>
      <c r="B28" s="675" t="s">
        <v>1823</v>
      </c>
      <c r="C28" s="669">
        <v>1</v>
      </c>
      <c r="D28" s="669"/>
      <c r="E28" s="672">
        <v>550</v>
      </c>
      <c r="F28" s="673"/>
      <c r="G28" s="672">
        <v>775.56</v>
      </c>
      <c r="H28" s="676">
        <v>962.38</v>
      </c>
    </row>
    <row r="29" spans="1:8" x14ac:dyDescent="0.25">
      <c r="A29" s="669"/>
      <c r="B29" s="675" t="s">
        <v>1824</v>
      </c>
      <c r="C29" s="669">
        <v>1</v>
      </c>
      <c r="D29" s="669"/>
      <c r="E29" s="672">
        <v>100</v>
      </c>
      <c r="F29" s="673"/>
      <c r="G29" s="672">
        <v>146.62</v>
      </c>
      <c r="H29" s="674">
        <v>181.94</v>
      </c>
    </row>
    <row r="30" spans="1:8" x14ac:dyDescent="0.25">
      <c r="A30" s="669"/>
      <c r="B30" s="675" t="s">
        <v>1825</v>
      </c>
      <c r="C30" s="669">
        <v>2</v>
      </c>
      <c r="D30" s="669"/>
      <c r="E30" s="672">
        <v>400</v>
      </c>
      <c r="F30" s="673"/>
      <c r="G30" s="672">
        <v>561.79999999999995</v>
      </c>
      <c r="H30" s="676">
        <v>697.14</v>
      </c>
    </row>
    <row r="31" spans="1:8" x14ac:dyDescent="0.25">
      <c r="A31" s="669"/>
      <c r="B31" s="675" t="s">
        <v>1826</v>
      </c>
      <c r="C31" s="669">
        <v>1</v>
      </c>
      <c r="D31" s="669"/>
      <c r="E31" s="672">
        <v>200</v>
      </c>
      <c r="F31" s="673"/>
      <c r="G31" s="672">
        <v>293.25</v>
      </c>
      <c r="H31" s="674">
        <v>363.89</v>
      </c>
    </row>
    <row r="32" spans="1:8" x14ac:dyDescent="0.25">
      <c r="A32" s="669"/>
      <c r="B32" s="675" t="s">
        <v>1827</v>
      </c>
      <c r="C32" s="669">
        <v>1</v>
      </c>
      <c r="D32" s="669"/>
      <c r="E32" s="672">
        <v>250</v>
      </c>
      <c r="F32" s="673"/>
      <c r="G32" s="672">
        <v>351.14</v>
      </c>
      <c r="H32" s="674">
        <v>435.73</v>
      </c>
    </row>
    <row r="33" spans="1:8" x14ac:dyDescent="0.25">
      <c r="A33" s="669"/>
      <c r="B33" s="675" t="s">
        <v>1826</v>
      </c>
      <c r="C33" s="669">
        <v>1</v>
      </c>
      <c r="D33" s="669"/>
      <c r="E33" s="672">
        <v>200</v>
      </c>
      <c r="F33" s="673"/>
      <c r="G33" s="672">
        <v>280.89999999999998</v>
      </c>
      <c r="H33" s="674">
        <v>348.58</v>
      </c>
    </row>
    <row r="34" spans="1:8" x14ac:dyDescent="0.25">
      <c r="A34" s="669"/>
      <c r="B34" s="677" t="s">
        <v>415</v>
      </c>
      <c r="C34" s="677"/>
      <c r="D34" s="677"/>
      <c r="E34" s="672">
        <f>SUM(E11:E30)</f>
        <v>39190</v>
      </c>
      <c r="F34" s="669"/>
      <c r="G34" s="672">
        <f>SUM(G11:G33)</f>
        <v>44801.32</v>
      </c>
      <c r="H34" s="678">
        <f>SUM(H11:H33)</f>
        <v>54352.19</v>
      </c>
    </row>
    <row r="35" spans="1:8" x14ac:dyDescent="0.25">
      <c r="A35" s="669"/>
      <c r="B35" s="670" t="s">
        <v>608</v>
      </c>
      <c r="C35" s="670"/>
      <c r="D35" s="670"/>
      <c r="E35" s="671"/>
      <c r="F35" s="670"/>
      <c r="G35" s="671"/>
      <c r="H35" s="671"/>
    </row>
    <row r="36" spans="1:8" x14ac:dyDescent="0.25">
      <c r="A36" s="669"/>
      <c r="B36" s="669" t="s">
        <v>1828</v>
      </c>
      <c r="C36" s="669" t="s">
        <v>1829</v>
      </c>
      <c r="D36" s="669">
        <v>579.98</v>
      </c>
      <c r="E36" s="672">
        <v>3506.47</v>
      </c>
      <c r="F36" s="669"/>
      <c r="G36" s="672">
        <v>5141</v>
      </c>
      <c r="H36" s="674">
        <v>5734.81</v>
      </c>
    </row>
    <row r="37" spans="1:8" x14ac:dyDescent="0.25">
      <c r="A37" s="669"/>
      <c r="B37" s="669" t="s">
        <v>1830</v>
      </c>
      <c r="C37" s="669" t="s">
        <v>1831</v>
      </c>
      <c r="D37" s="669">
        <v>530.57000000000005</v>
      </c>
      <c r="E37" s="672">
        <v>3207.14</v>
      </c>
      <c r="F37" s="669"/>
      <c r="G37" s="672">
        <v>4703</v>
      </c>
      <c r="H37" s="674">
        <v>4662.3500000000004</v>
      </c>
    </row>
    <row r="38" spans="1:8" x14ac:dyDescent="0.25">
      <c r="A38" s="669"/>
      <c r="B38" s="669" t="s">
        <v>1832</v>
      </c>
      <c r="C38" s="669" t="s">
        <v>1829</v>
      </c>
      <c r="D38" s="669">
        <v>335.08</v>
      </c>
      <c r="E38" s="672">
        <v>2025.56</v>
      </c>
      <c r="F38" s="669"/>
      <c r="G38" s="672">
        <v>2970</v>
      </c>
      <c r="H38" s="674">
        <v>2139.9699999999998</v>
      </c>
    </row>
    <row r="39" spans="1:8" x14ac:dyDescent="0.25">
      <c r="A39" s="669"/>
      <c r="B39" s="675" t="s">
        <v>1833</v>
      </c>
      <c r="C39" s="669" t="s">
        <v>1834</v>
      </c>
      <c r="D39" s="669">
        <v>372.34</v>
      </c>
      <c r="E39" s="679">
        <v>2046.02</v>
      </c>
      <c r="F39" s="669"/>
      <c r="G39" s="679">
        <v>3000</v>
      </c>
      <c r="H39" s="680">
        <v>1861.34</v>
      </c>
    </row>
    <row r="40" spans="1:8" x14ac:dyDescent="0.25">
      <c r="A40" s="669"/>
      <c r="B40" s="669" t="s">
        <v>1835</v>
      </c>
      <c r="C40" s="669" t="s">
        <v>1836</v>
      </c>
      <c r="D40" s="669"/>
      <c r="E40" s="672"/>
      <c r="F40" s="669"/>
      <c r="G40" s="672"/>
      <c r="H40" s="674">
        <v>358.62</v>
      </c>
    </row>
    <row r="41" spans="1:8" x14ac:dyDescent="0.25">
      <c r="A41" s="669"/>
      <c r="B41" s="677" t="s">
        <v>415</v>
      </c>
      <c r="C41" s="677"/>
      <c r="D41" s="677"/>
      <c r="E41" s="672">
        <f>SUM(E36:E40)</f>
        <v>10785.19</v>
      </c>
      <c r="F41" s="669"/>
      <c r="G41" s="672"/>
      <c r="H41" s="678">
        <f>SUM(H36:H40)</f>
        <v>14757.09</v>
      </c>
    </row>
    <row r="42" spans="1:8" x14ac:dyDescent="0.25">
      <c r="A42" s="669"/>
      <c r="B42" s="670" t="s">
        <v>1837</v>
      </c>
      <c r="C42" s="670"/>
      <c r="D42" s="670"/>
      <c r="E42" s="671"/>
      <c r="F42" s="670"/>
      <c r="G42" s="671"/>
      <c r="H42" s="671"/>
    </row>
    <row r="43" spans="1:8" x14ac:dyDescent="0.25">
      <c r="A43" s="681"/>
      <c r="B43" s="681" t="s">
        <v>1838</v>
      </c>
      <c r="C43" s="681"/>
      <c r="D43" s="681"/>
      <c r="E43" s="672"/>
      <c r="F43" s="672"/>
      <c r="G43" s="672"/>
      <c r="H43" s="674">
        <f>H44+H88+H95+H112</f>
        <v>267474.39</v>
      </c>
    </row>
    <row r="44" spans="1:8" x14ac:dyDescent="0.25">
      <c r="A44" s="669"/>
      <c r="B44" s="669" t="s">
        <v>160</v>
      </c>
      <c r="C44" s="669"/>
      <c r="D44" s="669"/>
      <c r="E44" s="672"/>
      <c r="F44" s="672"/>
      <c r="G44" s="672"/>
      <c r="H44" s="674">
        <v>254891.8</v>
      </c>
    </row>
    <row r="45" spans="1:8" x14ac:dyDescent="0.25">
      <c r="A45" s="669"/>
      <c r="B45" s="669" t="s">
        <v>924</v>
      </c>
      <c r="C45" s="669">
        <v>1</v>
      </c>
      <c r="D45" s="669"/>
      <c r="E45" s="672"/>
      <c r="F45" s="672"/>
      <c r="G45" s="682">
        <v>20550</v>
      </c>
      <c r="H45" s="682"/>
    </row>
    <row r="46" spans="1:8" x14ac:dyDescent="0.25">
      <c r="A46" s="669"/>
      <c r="B46" s="669" t="s">
        <v>1839</v>
      </c>
      <c r="C46" s="669">
        <v>1</v>
      </c>
      <c r="D46" s="669"/>
      <c r="E46" s="672"/>
      <c r="F46" s="672"/>
      <c r="G46" s="682">
        <v>1440</v>
      </c>
      <c r="H46" s="682"/>
    </row>
    <row r="47" spans="1:8" x14ac:dyDescent="0.25">
      <c r="A47" s="669"/>
      <c r="B47" s="669" t="s">
        <v>1840</v>
      </c>
      <c r="C47" s="669">
        <v>6</v>
      </c>
      <c r="D47" s="669">
        <v>1869</v>
      </c>
      <c r="E47" s="672"/>
      <c r="F47" s="672"/>
      <c r="G47" s="682">
        <v>11214</v>
      </c>
      <c r="H47" s="682"/>
    </row>
    <row r="48" spans="1:8" x14ac:dyDescent="0.25">
      <c r="A48" s="669"/>
      <c r="B48" s="669" t="s">
        <v>1841</v>
      </c>
      <c r="C48" s="669">
        <v>6</v>
      </c>
      <c r="D48" s="669">
        <v>2114</v>
      </c>
      <c r="E48" s="672"/>
      <c r="F48" s="672"/>
      <c r="G48" s="682">
        <v>12686.4</v>
      </c>
      <c r="H48" s="682"/>
    </row>
    <row r="49" spans="1:8" ht="30" x14ac:dyDescent="0.25">
      <c r="A49" s="669"/>
      <c r="B49" s="669" t="s">
        <v>1842</v>
      </c>
      <c r="C49" s="669">
        <v>1</v>
      </c>
      <c r="D49" s="682">
        <v>3799.2</v>
      </c>
      <c r="E49" s="672"/>
      <c r="F49" s="672"/>
      <c r="G49" s="682">
        <v>3799.2</v>
      </c>
      <c r="H49" s="682"/>
    </row>
    <row r="50" spans="1:8" x14ac:dyDescent="0.25">
      <c r="A50" s="669"/>
      <c r="B50" s="669" t="s">
        <v>1843</v>
      </c>
      <c r="C50" s="669">
        <v>2</v>
      </c>
      <c r="D50" s="669">
        <v>889.6</v>
      </c>
      <c r="E50" s="672"/>
      <c r="F50" s="672"/>
      <c r="G50" s="682">
        <v>1779.2</v>
      </c>
      <c r="H50" s="682"/>
    </row>
    <row r="51" spans="1:8" ht="30" x14ac:dyDescent="0.25">
      <c r="A51" s="669"/>
      <c r="B51" s="669" t="s">
        <v>1844</v>
      </c>
      <c r="C51" s="669">
        <v>1</v>
      </c>
      <c r="D51" s="683">
        <v>25297.72</v>
      </c>
      <c r="E51" s="672"/>
      <c r="F51" s="672"/>
      <c r="G51" s="682">
        <v>25297.72</v>
      </c>
      <c r="H51" s="682"/>
    </row>
    <row r="52" spans="1:8" x14ac:dyDescent="0.25">
      <c r="A52" s="669"/>
      <c r="B52" s="669" t="s">
        <v>1845</v>
      </c>
      <c r="C52" s="669">
        <v>1</v>
      </c>
      <c r="D52" s="669">
        <v>5000</v>
      </c>
      <c r="E52" s="672"/>
      <c r="F52" s="672"/>
      <c r="G52" s="682">
        <v>5000</v>
      </c>
      <c r="H52" s="682"/>
    </row>
    <row r="53" spans="1:8" ht="30" x14ac:dyDescent="0.25">
      <c r="A53" s="669"/>
      <c r="B53" s="669" t="s">
        <v>1846</v>
      </c>
      <c r="C53" s="669">
        <v>1</v>
      </c>
      <c r="D53" s="669">
        <v>2000</v>
      </c>
      <c r="E53" s="672"/>
      <c r="F53" s="672"/>
      <c r="G53" s="672">
        <v>2000</v>
      </c>
      <c r="H53" s="672"/>
    </row>
    <row r="54" spans="1:8" x14ac:dyDescent="0.25">
      <c r="A54" s="669"/>
      <c r="B54" s="669" t="s">
        <v>1847</v>
      </c>
      <c r="C54" s="669">
        <v>1</v>
      </c>
      <c r="D54" s="669">
        <v>1900</v>
      </c>
      <c r="E54" s="672"/>
      <c r="F54" s="672"/>
      <c r="G54" s="672">
        <v>1900</v>
      </c>
      <c r="H54" s="672"/>
    </row>
    <row r="55" spans="1:8" x14ac:dyDescent="0.25">
      <c r="A55" s="669"/>
      <c r="B55" s="669" t="s">
        <v>1848</v>
      </c>
      <c r="C55" s="669">
        <v>1</v>
      </c>
      <c r="D55" s="669">
        <v>100</v>
      </c>
      <c r="E55" s="672"/>
      <c r="F55" s="672"/>
      <c r="G55" s="672">
        <v>100</v>
      </c>
      <c r="H55" s="672"/>
    </row>
    <row r="56" spans="1:8" x14ac:dyDescent="0.25">
      <c r="A56" s="669"/>
      <c r="B56" s="669" t="s">
        <v>1849</v>
      </c>
      <c r="C56" s="669">
        <v>1</v>
      </c>
      <c r="D56" s="669">
        <v>5596.82</v>
      </c>
      <c r="E56" s="672"/>
      <c r="F56" s="672"/>
      <c r="G56" s="672">
        <v>5596.82</v>
      </c>
      <c r="H56" s="672"/>
    </row>
    <row r="57" spans="1:8" x14ac:dyDescent="0.25">
      <c r="A57" s="669"/>
      <c r="B57" s="669" t="s">
        <v>1850</v>
      </c>
      <c r="C57" s="669">
        <v>1</v>
      </c>
      <c r="D57" s="669">
        <v>1200</v>
      </c>
      <c r="E57" s="672"/>
      <c r="F57" s="672"/>
      <c r="G57" s="672">
        <v>1200</v>
      </c>
      <c r="H57" s="672"/>
    </row>
    <row r="58" spans="1:8" x14ac:dyDescent="0.25">
      <c r="A58" s="669"/>
      <c r="B58" s="669" t="s">
        <v>1851</v>
      </c>
      <c r="C58" s="669">
        <v>1</v>
      </c>
      <c r="D58" s="669">
        <v>900</v>
      </c>
      <c r="E58" s="672"/>
      <c r="F58" s="672"/>
      <c r="G58" s="672">
        <v>900</v>
      </c>
      <c r="H58" s="672"/>
    </row>
    <row r="59" spans="1:8" x14ac:dyDescent="0.25">
      <c r="A59" s="669"/>
      <c r="B59" s="669" t="s">
        <v>948</v>
      </c>
      <c r="C59" s="669">
        <v>1</v>
      </c>
      <c r="D59" s="669">
        <v>300</v>
      </c>
      <c r="E59" s="672"/>
      <c r="F59" s="672"/>
      <c r="G59" s="672">
        <v>300</v>
      </c>
      <c r="H59" s="672"/>
    </row>
    <row r="60" spans="1:8" x14ac:dyDescent="0.25">
      <c r="A60" s="669"/>
      <c r="B60" s="669" t="s">
        <v>1852</v>
      </c>
      <c r="C60" s="669">
        <v>1</v>
      </c>
      <c r="D60" s="669">
        <v>7000</v>
      </c>
      <c r="E60" s="672"/>
      <c r="F60" s="672"/>
      <c r="G60" s="672">
        <v>7000</v>
      </c>
      <c r="H60" s="672"/>
    </row>
    <row r="61" spans="1:8" x14ac:dyDescent="0.25">
      <c r="A61" s="669"/>
      <c r="B61" s="669" t="s">
        <v>1853</v>
      </c>
      <c r="C61" s="669">
        <v>10</v>
      </c>
      <c r="D61" s="669">
        <v>48</v>
      </c>
      <c r="E61" s="672"/>
      <c r="F61" s="672"/>
      <c r="G61" s="672">
        <v>480</v>
      </c>
      <c r="H61" s="672"/>
    </row>
    <row r="62" spans="1:8" x14ac:dyDescent="0.25">
      <c r="A62" s="669"/>
      <c r="B62" s="669" t="s">
        <v>1854</v>
      </c>
      <c r="C62" s="669">
        <v>1</v>
      </c>
      <c r="D62" s="669">
        <v>3000</v>
      </c>
      <c r="E62" s="672"/>
      <c r="F62" s="672"/>
      <c r="G62" s="672">
        <v>3000</v>
      </c>
      <c r="H62" s="672"/>
    </row>
    <row r="63" spans="1:8" x14ac:dyDescent="0.25">
      <c r="A63" s="669"/>
      <c r="B63" s="669" t="s">
        <v>1855</v>
      </c>
      <c r="C63" s="669">
        <v>6</v>
      </c>
      <c r="D63" s="669">
        <v>3328.8</v>
      </c>
      <c r="E63" s="672"/>
      <c r="F63" s="672"/>
      <c r="G63" s="672">
        <v>19972.8</v>
      </c>
      <c r="H63" s="672"/>
    </row>
    <row r="64" spans="1:8" x14ac:dyDescent="0.25">
      <c r="A64" s="669"/>
      <c r="B64" s="669" t="s">
        <v>1856</v>
      </c>
      <c r="C64" s="669">
        <v>1</v>
      </c>
      <c r="D64" s="669">
        <v>1500</v>
      </c>
      <c r="E64" s="672"/>
      <c r="F64" s="672"/>
      <c r="G64" s="672">
        <v>1500</v>
      </c>
      <c r="H64" s="672"/>
    </row>
    <row r="65" spans="1:8" x14ac:dyDescent="0.25">
      <c r="A65" s="669"/>
      <c r="B65" s="669" t="s">
        <v>1857</v>
      </c>
      <c r="C65" s="669">
        <v>1</v>
      </c>
      <c r="D65" s="669">
        <v>6000</v>
      </c>
      <c r="E65" s="672"/>
      <c r="F65" s="672"/>
      <c r="G65" s="672">
        <v>6000</v>
      </c>
      <c r="H65" s="672"/>
    </row>
    <row r="66" spans="1:8" x14ac:dyDescent="0.25">
      <c r="A66" s="669"/>
      <c r="B66" s="669" t="s">
        <v>1858</v>
      </c>
      <c r="C66" s="669">
        <v>1</v>
      </c>
      <c r="D66" s="669">
        <v>1000</v>
      </c>
      <c r="E66" s="672"/>
      <c r="F66" s="672"/>
      <c r="G66" s="672">
        <v>1000</v>
      </c>
      <c r="H66" s="672"/>
    </row>
    <row r="67" spans="1:8" x14ac:dyDescent="0.25">
      <c r="A67" s="669"/>
      <c r="B67" s="669"/>
      <c r="C67" s="669"/>
      <c r="D67" s="669"/>
      <c r="E67" s="672"/>
      <c r="F67" s="672"/>
      <c r="G67" s="672"/>
      <c r="H67" s="672"/>
    </row>
    <row r="68" spans="1:8" x14ac:dyDescent="0.25">
      <c r="A68" s="669"/>
      <c r="B68" s="669" t="s">
        <v>1859</v>
      </c>
      <c r="C68" s="669">
        <v>6</v>
      </c>
      <c r="D68" s="669">
        <v>1239.04</v>
      </c>
      <c r="E68" s="672"/>
      <c r="F68" s="672"/>
      <c r="G68" s="672">
        <v>7434.24</v>
      </c>
      <c r="H68" s="672"/>
    </row>
    <row r="69" spans="1:8" x14ac:dyDescent="0.25">
      <c r="A69" s="669"/>
      <c r="B69" s="669" t="s">
        <v>1860</v>
      </c>
      <c r="C69" s="669">
        <v>1</v>
      </c>
      <c r="D69" s="669">
        <v>7104</v>
      </c>
      <c r="E69" s="672"/>
      <c r="F69" s="672"/>
      <c r="G69" s="672">
        <v>7104</v>
      </c>
      <c r="H69" s="672"/>
    </row>
    <row r="70" spans="1:8" x14ac:dyDescent="0.25">
      <c r="A70" s="669"/>
      <c r="B70" s="669" t="s">
        <v>1861</v>
      </c>
      <c r="C70" s="669">
        <v>1</v>
      </c>
      <c r="D70" s="669">
        <v>4300</v>
      </c>
      <c r="E70" s="672"/>
      <c r="F70" s="672"/>
      <c r="G70" s="672">
        <v>4300</v>
      </c>
      <c r="H70" s="672"/>
    </row>
    <row r="71" spans="1:8" ht="30" x14ac:dyDescent="0.25">
      <c r="A71" s="669"/>
      <c r="B71" s="669" t="s">
        <v>1862</v>
      </c>
      <c r="C71" s="669">
        <v>300</v>
      </c>
      <c r="D71" s="669">
        <v>3</v>
      </c>
      <c r="E71" s="672"/>
      <c r="F71" s="672"/>
      <c r="G71" s="672">
        <v>900</v>
      </c>
      <c r="H71" s="672"/>
    </row>
    <row r="72" spans="1:8" x14ac:dyDescent="0.25">
      <c r="A72" s="669"/>
      <c r="B72" s="669" t="s">
        <v>1863</v>
      </c>
      <c r="C72" s="669">
        <v>1</v>
      </c>
      <c r="D72" s="669">
        <v>3000</v>
      </c>
      <c r="E72" s="672"/>
      <c r="F72" s="672"/>
      <c r="G72" s="672">
        <v>3000</v>
      </c>
      <c r="H72" s="672"/>
    </row>
    <row r="73" spans="1:8" x14ac:dyDescent="0.25">
      <c r="A73" s="669"/>
      <c r="B73" s="669" t="s">
        <v>1864</v>
      </c>
      <c r="C73" s="669">
        <v>1</v>
      </c>
      <c r="D73" s="669">
        <v>2000</v>
      </c>
      <c r="E73" s="672"/>
      <c r="F73" s="672"/>
      <c r="G73" s="672">
        <v>2000</v>
      </c>
      <c r="H73" s="672"/>
    </row>
    <row r="74" spans="1:8" x14ac:dyDescent="0.25">
      <c r="A74" s="669"/>
      <c r="B74" s="669" t="s">
        <v>67</v>
      </c>
      <c r="C74" s="669">
        <v>1</v>
      </c>
      <c r="D74" s="669">
        <v>200</v>
      </c>
      <c r="E74" s="672"/>
      <c r="F74" s="672"/>
      <c r="G74" s="672">
        <v>200</v>
      </c>
      <c r="H74" s="672"/>
    </row>
    <row r="75" spans="1:8" x14ac:dyDescent="0.25">
      <c r="A75" s="669"/>
      <c r="B75" s="669" t="s">
        <v>1865</v>
      </c>
      <c r="C75" s="669">
        <v>3</v>
      </c>
      <c r="D75" s="669">
        <v>500</v>
      </c>
      <c r="E75" s="672"/>
      <c r="F75" s="672"/>
      <c r="G75" s="672">
        <v>1500</v>
      </c>
      <c r="H75" s="672"/>
    </row>
    <row r="76" spans="1:8" x14ac:dyDescent="0.25">
      <c r="A76" s="669"/>
      <c r="B76" s="669" t="s">
        <v>1866</v>
      </c>
      <c r="C76" s="669">
        <v>2</v>
      </c>
      <c r="D76" s="669">
        <v>400</v>
      </c>
      <c r="E76" s="672"/>
      <c r="F76" s="672"/>
      <c r="G76" s="672">
        <v>800</v>
      </c>
      <c r="H76" s="672"/>
    </row>
    <row r="77" spans="1:8" x14ac:dyDescent="0.25">
      <c r="A77" s="669"/>
      <c r="B77" s="669" t="s">
        <v>1867</v>
      </c>
      <c r="C77" s="669">
        <v>10</v>
      </c>
      <c r="D77" s="669">
        <v>20</v>
      </c>
      <c r="E77" s="672"/>
      <c r="F77" s="672"/>
      <c r="G77" s="672">
        <v>200</v>
      </c>
      <c r="H77" s="672"/>
    </row>
    <row r="78" spans="1:8" x14ac:dyDescent="0.25">
      <c r="A78" s="669"/>
      <c r="B78" s="669" t="s">
        <v>1868</v>
      </c>
      <c r="C78" s="669">
        <v>1</v>
      </c>
      <c r="D78" s="669">
        <v>8000</v>
      </c>
      <c r="E78" s="672"/>
      <c r="F78" s="672"/>
      <c r="G78" s="672">
        <v>8000</v>
      </c>
      <c r="H78" s="672"/>
    </row>
    <row r="79" spans="1:8" x14ac:dyDescent="0.25">
      <c r="A79" s="669"/>
      <c r="B79" s="669" t="s">
        <v>1869</v>
      </c>
      <c r="C79" s="669">
        <v>1</v>
      </c>
      <c r="D79" s="669">
        <v>12500</v>
      </c>
      <c r="E79" s="672"/>
      <c r="F79" s="672"/>
      <c r="G79" s="672">
        <v>12500</v>
      </c>
      <c r="H79" s="672"/>
    </row>
    <row r="80" spans="1:8" x14ac:dyDescent="0.25">
      <c r="A80" s="669"/>
      <c r="B80" s="669" t="s">
        <v>1870</v>
      </c>
      <c r="C80" s="669">
        <v>1</v>
      </c>
      <c r="D80" s="669">
        <v>30000</v>
      </c>
      <c r="E80" s="672"/>
      <c r="F80" s="672"/>
      <c r="G80" s="672">
        <v>30000</v>
      </c>
      <c r="H80" s="672"/>
    </row>
    <row r="81" spans="1:8" x14ac:dyDescent="0.25">
      <c r="A81" s="669"/>
      <c r="B81" s="684" t="s">
        <v>1871</v>
      </c>
      <c r="C81" s="685"/>
      <c r="D81" s="685"/>
      <c r="E81" s="686"/>
      <c r="F81" s="686"/>
      <c r="G81" s="686"/>
      <c r="H81" s="686"/>
    </row>
    <row r="82" spans="1:8" x14ac:dyDescent="0.25">
      <c r="A82" s="669"/>
      <c r="B82" s="684" t="s">
        <v>1872</v>
      </c>
      <c r="C82" s="684" t="s">
        <v>1873</v>
      </c>
      <c r="D82" s="684"/>
      <c r="E82" s="686"/>
      <c r="F82" s="686"/>
      <c r="G82" s="686"/>
      <c r="H82" s="696">
        <v>4095</v>
      </c>
    </row>
    <row r="83" spans="1:8" x14ac:dyDescent="0.25">
      <c r="A83" s="669"/>
      <c r="B83" s="684" t="s">
        <v>1874</v>
      </c>
      <c r="C83" s="684" t="s">
        <v>1875</v>
      </c>
      <c r="D83" s="684"/>
      <c r="E83" s="686"/>
      <c r="F83" s="686"/>
      <c r="G83" s="686"/>
      <c r="H83" s="696">
        <v>665</v>
      </c>
    </row>
    <row r="84" spans="1:8" x14ac:dyDescent="0.25">
      <c r="A84" s="669"/>
      <c r="B84" s="684" t="s">
        <v>1876</v>
      </c>
      <c r="C84" s="684" t="s">
        <v>1877</v>
      </c>
      <c r="D84" s="684"/>
      <c r="E84" s="686"/>
      <c r="F84" s="686"/>
      <c r="G84" s="686"/>
      <c r="H84" s="686">
        <v>217.8</v>
      </c>
    </row>
    <row r="85" spans="1:8" x14ac:dyDescent="0.25">
      <c r="A85" s="669"/>
      <c r="B85" s="684" t="s">
        <v>1878</v>
      </c>
      <c r="C85" s="684" t="s">
        <v>1879</v>
      </c>
      <c r="D85" s="684"/>
      <c r="E85" s="686"/>
      <c r="F85" s="686"/>
      <c r="G85" s="686"/>
      <c r="H85" s="696">
        <v>101.64</v>
      </c>
    </row>
    <row r="86" spans="1:8" x14ac:dyDescent="0.25">
      <c r="A86" s="669"/>
      <c r="B86" s="684" t="s">
        <v>1880</v>
      </c>
      <c r="C86" s="684" t="s">
        <v>1881</v>
      </c>
      <c r="D86" s="684"/>
      <c r="E86" s="686"/>
      <c r="F86" s="686"/>
      <c r="G86" s="686"/>
      <c r="H86" s="696">
        <v>70.06</v>
      </c>
    </row>
    <row r="87" spans="1:8" x14ac:dyDescent="0.25">
      <c r="A87" s="669"/>
      <c r="B87" s="675" t="s">
        <v>1882</v>
      </c>
      <c r="C87" s="669"/>
      <c r="D87" s="669"/>
      <c r="E87" s="672"/>
      <c r="F87" s="673"/>
      <c r="G87" s="672"/>
      <c r="H87" s="700">
        <v>90.97</v>
      </c>
    </row>
    <row r="88" spans="1:8" x14ac:dyDescent="0.25">
      <c r="A88" s="669"/>
      <c r="B88" s="677" t="s">
        <v>415</v>
      </c>
      <c r="C88" s="669"/>
      <c r="D88" s="688"/>
      <c r="E88" s="672"/>
      <c r="F88" s="673"/>
      <c r="G88" s="672"/>
      <c r="H88" s="674">
        <f>SUM(H82:H87)</f>
        <v>5240.47</v>
      </c>
    </row>
    <row r="89" spans="1:8" ht="45" x14ac:dyDescent="0.25">
      <c r="A89" s="669"/>
      <c r="B89" s="669" t="s">
        <v>1883</v>
      </c>
      <c r="C89" s="669"/>
      <c r="D89" s="688"/>
      <c r="E89" s="672"/>
      <c r="F89" s="672"/>
      <c r="G89" s="672"/>
      <c r="H89" s="672"/>
    </row>
    <row r="90" spans="1:8" x14ac:dyDescent="0.25">
      <c r="A90" s="669"/>
      <c r="B90" s="669" t="s">
        <v>1884</v>
      </c>
      <c r="C90" s="675" t="s">
        <v>1885</v>
      </c>
      <c r="D90" s="675"/>
      <c r="E90" s="672"/>
      <c r="F90" s="672"/>
      <c r="G90" s="672"/>
      <c r="H90" s="700">
        <v>780</v>
      </c>
    </row>
    <row r="91" spans="1:8" x14ac:dyDescent="0.25">
      <c r="A91" s="669"/>
      <c r="B91" s="669" t="s">
        <v>1886</v>
      </c>
      <c r="C91" s="675" t="s">
        <v>1887</v>
      </c>
      <c r="D91" s="675"/>
      <c r="E91" s="672"/>
      <c r="F91" s="672"/>
      <c r="G91" s="672"/>
      <c r="H91" s="700">
        <v>200</v>
      </c>
    </row>
    <row r="92" spans="1:8" x14ac:dyDescent="0.25">
      <c r="A92" s="669"/>
      <c r="B92" s="669" t="s">
        <v>1888</v>
      </c>
      <c r="C92" s="675" t="s">
        <v>1887</v>
      </c>
      <c r="D92" s="675"/>
      <c r="E92" s="672"/>
      <c r="F92" s="672"/>
      <c r="G92" s="672"/>
      <c r="H92" s="700">
        <v>363</v>
      </c>
    </row>
    <row r="93" spans="1:8" x14ac:dyDescent="0.25">
      <c r="A93" s="669"/>
      <c r="B93" s="669" t="s">
        <v>1888</v>
      </c>
      <c r="C93" s="675" t="s">
        <v>1889</v>
      </c>
      <c r="D93" s="675"/>
      <c r="E93" s="672"/>
      <c r="F93" s="672"/>
      <c r="G93" s="672"/>
      <c r="H93" s="700">
        <v>86.8</v>
      </c>
    </row>
    <row r="94" spans="1:8" x14ac:dyDescent="0.25">
      <c r="A94" s="669"/>
      <c r="B94" s="669" t="s">
        <v>1890</v>
      </c>
      <c r="C94" s="675"/>
      <c r="D94" s="689"/>
      <c r="E94" s="672"/>
      <c r="F94" s="672"/>
      <c r="G94" s="672"/>
      <c r="H94" s="700">
        <v>1091.69</v>
      </c>
    </row>
    <row r="95" spans="1:8" x14ac:dyDescent="0.25">
      <c r="A95" s="669"/>
      <c r="B95" s="677" t="s">
        <v>415</v>
      </c>
      <c r="C95" s="690"/>
      <c r="D95" s="691"/>
      <c r="E95" s="692"/>
      <c r="F95" s="672"/>
      <c r="G95" s="672"/>
      <c r="H95" s="678">
        <f>SUM(H90:H94)</f>
        <v>2521.4899999999998</v>
      </c>
    </row>
    <row r="96" spans="1:8" x14ac:dyDescent="0.25">
      <c r="A96" s="669"/>
      <c r="B96" s="670" t="s">
        <v>1091</v>
      </c>
      <c r="C96" s="670"/>
      <c r="D96" s="693"/>
      <c r="E96" s="671"/>
      <c r="F96" s="670"/>
      <c r="G96" s="671"/>
      <c r="H96" s="694"/>
    </row>
    <row r="97" spans="1:8" ht="30" x14ac:dyDescent="0.25">
      <c r="A97" s="669"/>
      <c r="B97" s="685" t="s">
        <v>1891</v>
      </c>
      <c r="C97" s="685"/>
      <c r="D97" s="685"/>
      <c r="E97" s="695"/>
      <c r="F97" s="685"/>
      <c r="G97" s="695"/>
      <c r="H97" s="696"/>
    </row>
    <row r="98" spans="1:8" x14ac:dyDescent="0.25">
      <c r="A98" s="669"/>
      <c r="B98" s="684" t="s">
        <v>1892</v>
      </c>
      <c r="C98" s="685" t="s">
        <v>1885</v>
      </c>
      <c r="D98" s="697"/>
      <c r="E98" s="695"/>
      <c r="F98" s="685"/>
      <c r="G98" s="695"/>
      <c r="H98" s="776">
        <v>999.46</v>
      </c>
    </row>
    <row r="99" spans="1:8" x14ac:dyDescent="0.25">
      <c r="A99" s="669"/>
      <c r="B99" s="684" t="s">
        <v>1893</v>
      </c>
      <c r="C99" s="685" t="s">
        <v>1885</v>
      </c>
      <c r="D99" s="685"/>
      <c r="E99" s="695"/>
      <c r="F99" s="685"/>
      <c r="G99" s="695"/>
      <c r="H99" s="776">
        <v>1499.19</v>
      </c>
    </row>
    <row r="100" spans="1:8" x14ac:dyDescent="0.25">
      <c r="A100" s="669"/>
      <c r="B100" s="684" t="s">
        <v>1893</v>
      </c>
      <c r="C100" s="685" t="s">
        <v>1885</v>
      </c>
      <c r="D100" s="697"/>
      <c r="E100" s="695"/>
      <c r="F100" s="685"/>
      <c r="G100" s="695"/>
      <c r="H100" s="776">
        <v>193.6</v>
      </c>
    </row>
    <row r="101" spans="1:8" x14ac:dyDescent="0.25">
      <c r="A101" s="669"/>
      <c r="B101" s="684" t="s">
        <v>1894</v>
      </c>
      <c r="C101" s="685" t="s">
        <v>1895</v>
      </c>
      <c r="D101" s="685"/>
      <c r="E101" s="695"/>
      <c r="F101" s="685"/>
      <c r="G101" s="695"/>
      <c r="H101" s="777">
        <v>121</v>
      </c>
    </row>
    <row r="102" spans="1:8" x14ac:dyDescent="0.25">
      <c r="A102" s="669"/>
      <c r="B102" s="669"/>
      <c r="C102" s="697"/>
      <c r="D102" s="697"/>
      <c r="E102" s="698"/>
      <c r="F102" s="669"/>
      <c r="G102" s="699"/>
      <c r="H102" s="700"/>
    </row>
    <row r="103" spans="1:8" x14ac:dyDescent="0.25">
      <c r="A103" s="669"/>
      <c r="B103" s="669" t="s">
        <v>1896</v>
      </c>
      <c r="C103" s="697"/>
      <c r="D103" s="697"/>
      <c r="E103" s="698"/>
      <c r="F103" s="669"/>
      <c r="G103" s="701"/>
      <c r="H103" s="778">
        <v>231</v>
      </c>
    </row>
    <row r="104" spans="1:8" x14ac:dyDescent="0.25">
      <c r="A104" s="669"/>
      <c r="B104" s="669" t="s">
        <v>1897</v>
      </c>
      <c r="C104" s="684" t="s">
        <v>1875</v>
      </c>
      <c r="D104" s="702"/>
      <c r="E104" s="698"/>
      <c r="F104" s="669"/>
      <c r="G104" s="701"/>
      <c r="H104" s="774">
        <v>994.62</v>
      </c>
    </row>
    <row r="105" spans="1:8" x14ac:dyDescent="0.25">
      <c r="A105" s="669"/>
      <c r="B105" s="669"/>
      <c r="C105" s="703"/>
      <c r="D105" s="697"/>
      <c r="E105" s="704"/>
      <c r="F105" s="669"/>
      <c r="G105" s="701"/>
      <c r="H105" s="705"/>
    </row>
    <row r="106" spans="1:8" x14ac:dyDescent="0.25">
      <c r="A106" s="669"/>
      <c r="B106" s="675" t="s">
        <v>1898</v>
      </c>
      <c r="C106" s="669"/>
      <c r="D106" s="688"/>
      <c r="E106" s="701"/>
      <c r="F106" s="669"/>
      <c r="G106" s="699"/>
      <c r="H106" s="774">
        <v>250</v>
      </c>
    </row>
    <row r="107" spans="1:8" ht="45" x14ac:dyDescent="0.25">
      <c r="A107" s="669"/>
      <c r="B107" s="669" t="s">
        <v>1899</v>
      </c>
      <c r="C107" s="669"/>
      <c r="D107" s="669"/>
      <c r="E107" s="701"/>
      <c r="F107" s="669"/>
      <c r="G107" s="701"/>
      <c r="H107" s="706"/>
    </row>
    <row r="108" spans="1:8" x14ac:dyDescent="0.25">
      <c r="A108" s="669"/>
      <c r="B108" s="669"/>
      <c r="C108" s="691"/>
      <c r="D108" s="691"/>
      <c r="E108" s="701"/>
      <c r="F108" s="669"/>
      <c r="G108" s="701"/>
      <c r="H108" s="672"/>
    </row>
    <row r="109" spans="1:8" x14ac:dyDescent="0.25">
      <c r="A109" s="669"/>
      <c r="B109" s="675" t="s">
        <v>1900</v>
      </c>
      <c r="C109" s="675" t="s">
        <v>1901</v>
      </c>
      <c r="D109" s="691"/>
      <c r="E109" s="701"/>
      <c r="F109" s="669"/>
      <c r="G109" s="701"/>
      <c r="H109" s="700">
        <v>191</v>
      </c>
    </row>
    <row r="110" spans="1:8" x14ac:dyDescent="0.25">
      <c r="A110" s="669"/>
      <c r="B110" s="675" t="s">
        <v>1902</v>
      </c>
      <c r="C110" s="691"/>
      <c r="D110" s="707"/>
      <c r="E110" s="701"/>
      <c r="F110" s="669"/>
      <c r="G110" s="701"/>
      <c r="H110" s="700">
        <v>340.76</v>
      </c>
    </row>
    <row r="111" spans="1:8" x14ac:dyDescent="0.25">
      <c r="A111" s="669"/>
      <c r="B111" s="669"/>
      <c r="C111" s="690"/>
      <c r="D111" s="691"/>
      <c r="E111" s="708"/>
      <c r="F111" s="669"/>
      <c r="G111" s="701"/>
      <c r="H111" s="678"/>
    </row>
    <row r="112" spans="1:8" x14ac:dyDescent="0.25">
      <c r="A112" s="669"/>
      <c r="B112" s="677" t="s">
        <v>415</v>
      </c>
      <c r="C112" s="669"/>
      <c r="D112" s="688"/>
      <c r="E112" s="701"/>
      <c r="F112" s="669"/>
      <c r="G112" s="701"/>
      <c r="H112" s="674">
        <f>SUM(H98:H111)</f>
        <v>4820.63</v>
      </c>
    </row>
    <row r="113" spans="1:8" x14ac:dyDescent="0.25">
      <c r="A113" s="709"/>
      <c r="B113" s="710"/>
      <c r="C113" s="710"/>
      <c r="D113" s="710"/>
      <c r="E113" s="711"/>
      <c r="F113" s="710"/>
      <c r="G113" s="712" t="s">
        <v>415</v>
      </c>
      <c r="H113" s="713">
        <v>336583.67</v>
      </c>
    </row>
  </sheetData>
  <mergeCells count="2">
    <mergeCell ref="B1:H1"/>
    <mergeCell ref="B9:H9"/>
  </mergeCell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F100"/>
  <sheetViews>
    <sheetView workbookViewId="0">
      <selection activeCell="I28" sqref="I28"/>
    </sheetView>
  </sheetViews>
  <sheetFormatPr defaultRowHeight="15" x14ac:dyDescent="0.25"/>
  <cols>
    <col min="1" max="1" width="68.28515625" customWidth="1"/>
    <col min="2" max="2" width="16.7109375" bestFit="1" customWidth="1"/>
    <col min="4" max="4" width="10.85546875" bestFit="1" customWidth="1"/>
    <col min="5" max="5" width="11.42578125" bestFit="1" customWidth="1"/>
  </cols>
  <sheetData>
    <row r="1" spans="1:4" x14ac:dyDescent="0.25">
      <c r="A1" s="1081" t="s">
        <v>1962</v>
      </c>
      <c r="B1" s="1081"/>
      <c r="C1" s="1081"/>
      <c r="D1" s="1081"/>
    </row>
    <row r="2" spans="1:4" ht="45" x14ac:dyDescent="0.25">
      <c r="A2" s="718" t="s">
        <v>24</v>
      </c>
      <c r="B2" s="718" t="s">
        <v>1803</v>
      </c>
      <c r="C2" s="718" t="s">
        <v>1804</v>
      </c>
      <c r="D2" s="719" t="s">
        <v>1963</v>
      </c>
    </row>
    <row r="3" spans="1:4" x14ac:dyDescent="0.25">
      <c r="A3" s="781" t="s">
        <v>1092</v>
      </c>
      <c r="B3" s="718"/>
      <c r="C3" s="718"/>
      <c r="D3" s="719"/>
    </row>
    <row r="4" spans="1:4" x14ac:dyDescent="0.25">
      <c r="A4" s="669" t="s">
        <v>779</v>
      </c>
      <c r="B4" s="756" t="s">
        <v>1806</v>
      </c>
      <c r="C4" s="669"/>
      <c r="D4" s="700">
        <v>4666.2</v>
      </c>
    </row>
    <row r="5" spans="1:4" x14ac:dyDescent="0.25">
      <c r="A5" s="669" t="s">
        <v>782</v>
      </c>
      <c r="B5" s="756" t="s">
        <v>1806</v>
      </c>
      <c r="C5" s="669"/>
      <c r="D5" s="700">
        <v>5833.8</v>
      </c>
    </row>
    <row r="6" spans="1:4" x14ac:dyDescent="0.25">
      <c r="A6" s="669" t="s">
        <v>1807</v>
      </c>
      <c r="B6" s="756" t="s">
        <v>1806</v>
      </c>
      <c r="C6" s="669"/>
      <c r="D6" s="700">
        <v>4083.46</v>
      </c>
    </row>
    <row r="7" spans="1:4" x14ac:dyDescent="0.25">
      <c r="A7" s="669" t="s">
        <v>837</v>
      </c>
      <c r="B7" s="756" t="s">
        <v>1808</v>
      </c>
      <c r="C7" s="669"/>
      <c r="D7" s="700">
        <v>3499.65</v>
      </c>
    </row>
    <row r="8" spans="1:4" x14ac:dyDescent="0.25">
      <c r="A8" s="669" t="s">
        <v>1809</v>
      </c>
      <c r="B8" s="756" t="s">
        <v>1806</v>
      </c>
      <c r="C8" s="669"/>
      <c r="D8" s="700">
        <v>5833.8</v>
      </c>
    </row>
    <row r="9" spans="1:4" x14ac:dyDescent="0.25">
      <c r="A9" s="669" t="s">
        <v>1810</v>
      </c>
      <c r="B9" s="756" t="s">
        <v>1806</v>
      </c>
      <c r="C9" s="669"/>
      <c r="D9" s="700">
        <v>3499.66</v>
      </c>
    </row>
    <row r="10" spans="1:4" x14ac:dyDescent="0.25">
      <c r="A10" s="669" t="s">
        <v>1811</v>
      </c>
      <c r="B10" s="756" t="s">
        <v>1806</v>
      </c>
      <c r="C10" s="669"/>
      <c r="D10" s="700">
        <v>2470.15</v>
      </c>
    </row>
    <row r="11" spans="1:4" x14ac:dyDescent="0.25">
      <c r="A11" s="669" t="s">
        <v>1812</v>
      </c>
      <c r="B11" s="756" t="s">
        <v>1813</v>
      </c>
      <c r="C11" s="669"/>
      <c r="D11" s="700">
        <v>3499.65</v>
      </c>
    </row>
    <row r="12" spans="1:4" x14ac:dyDescent="0.25">
      <c r="A12" s="675" t="s">
        <v>1814</v>
      </c>
      <c r="B12" s="756">
        <v>9</v>
      </c>
      <c r="C12" s="669">
        <v>525</v>
      </c>
      <c r="D12" s="700">
        <v>4733.3999999999996</v>
      </c>
    </row>
    <row r="13" spans="1:4" x14ac:dyDescent="0.25">
      <c r="A13" s="675" t="s">
        <v>1815</v>
      </c>
      <c r="B13" s="756">
        <v>6</v>
      </c>
      <c r="C13" s="669"/>
      <c r="D13" s="700">
        <v>1290</v>
      </c>
    </row>
    <row r="14" spans="1:4" x14ac:dyDescent="0.25">
      <c r="A14" s="675" t="s">
        <v>795</v>
      </c>
      <c r="B14" s="756">
        <v>4</v>
      </c>
      <c r="C14" s="669">
        <v>525</v>
      </c>
      <c r="D14" s="700">
        <v>2723.53</v>
      </c>
    </row>
    <row r="15" spans="1:4" x14ac:dyDescent="0.25">
      <c r="A15" s="675" t="s">
        <v>1816</v>
      </c>
      <c r="B15" s="756" t="s">
        <v>1817</v>
      </c>
      <c r="C15" s="669"/>
      <c r="D15" s="700">
        <v>1779.75</v>
      </c>
    </row>
    <row r="16" spans="1:4" x14ac:dyDescent="0.25">
      <c r="A16" s="675" t="s">
        <v>1818</v>
      </c>
      <c r="B16" s="756">
        <v>1</v>
      </c>
      <c r="C16" s="669">
        <v>350</v>
      </c>
      <c r="D16" s="700">
        <v>349.65</v>
      </c>
    </row>
    <row r="17" spans="1:4" x14ac:dyDescent="0.25">
      <c r="A17" s="675" t="s">
        <v>1819</v>
      </c>
      <c r="B17" s="756" t="s">
        <v>1820</v>
      </c>
      <c r="C17" s="669"/>
      <c r="D17" s="700">
        <v>932.4</v>
      </c>
    </row>
    <row r="18" spans="1:4" x14ac:dyDescent="0.25">
      <c r="A18" s="675" t="s">
        <v>1819</v>
      </c>
      <c r="B18" s="756" t="s">
        <v>1821</v>
      </c>
      <c r="C18" s="669"/>
      <c r="D18" s="700">
        <v>805</v>
      </c>
    </row>
    <row r="19" spans="1:4" x14ac:dyDescent="0.25">
      <c r="A19" s="675" t="s">
        <v>1568</v>
      </c>
      <c r="B19" s="756">
        <v>9</v>
      </c>
      <c r="C19" s="669">
        <v>344.44</v>
      </c>
      <c r="D19" s="700">
        <v>3968.15</v>
      </c>
    </row>
    <row r="20" spans="1:4" x14ac:dyDescent="0.25">
      <c r="A20" s="675" t="s">
        <v>1822</v>
      </c>
      <c r="B20" s="756">
        <v>1</v>
      </c>
      <c r="C20" s="669"/>
      <c r="D20" s="700">
        <v>1394.28</v>
      </c>
    </row>
    <row r="21" spans="1:4" x14ac:dyDescent="0.25">
      <c r="A21" s="675" t="s">
        <v>1823</v>
      </c>
      <c r="B21" s="756">
        <v>1</v>
      </c>
      <c r="C21" s="669"/>
      <c r="D21" s="774">
        <v>962.38</v>
      </c>
    </row>
    <row r="22" spans="1:4" x14ac:dyDescent="0.25">
      <c r="A22" s="675" t="s">
        <v>1824</v>
      </c>
      <c r="B22" s="756">
        <v>1</v>
      </c>
      <c r="C22" s="669"/>
      <c r="D22" s="700">
        <v>181.94</v>
      </c>
    </row>
    <row r="23" spans="1:4" x14ac:dyDescent="0.25">
      <c r="A23" s="675" t="s">
        <v>1825</v>
      </c>
      <c r="B23" s="756">
        <v>2</v>
      </c>
      <c r="C23" s="669"/>
      <c r="D23" s="774">
        <v>697.14</v>
      </c>
    </row>
    <row r="24" spans="1:4" x14ac:dyDescent="0.25">
      <c r="A24" s="675" t="s">
        <v>1826</v>
      </c>
      <c r="B24" s="756">
        <v>1</v>
      </c>
      <c r="C24" s="669"/>
      <c r="D24" s="700">
        <v>363.89</v>
      </c>
    </row>
    <row r="25" spans="1:4" x14ac:dyDescent="0.25">
      <c r="A25" s="675" t="s">
        <v>1827</v>
      </c>
      <c r="B25" s="756">
        <v>1</v>
      </c>
      <c r="C25" s="669"/>
      <c r="D25" s="700">
        <v>435.73</v>
      </c>
    </row>
    <row r="26" spans="1:4" x14ac:dyDescent="0.25">
      <c r="A26" s="675" t="s">
        <v>1826</v>
      </c>
      <c r="B26" s="756">
        <v>1</v>
      </c>
      <c r="C26" s="669"/>
      <c r="D26" s="700">
        <v>348.58</v>
      </c>
    </row>
    <row r="27" spans="1:4" x14ac:dyDescent="0.25">
      <c r="A27" s="767" t="s">
        <v>415</v>
      </c>
      <c r="B27" s="677"/>
      <c r="C27" s="677"/>
      <c r="D27" s="678">
        <f>SUM(D4:D26)</f>
        <v>54352.19</v>
      </c>
    </row>
    <row r="28" spans="1:4" x14ac:dyDescent="0.25">
      <c r="A28" s="670" t="s">
        <v>608</v>
      </c>
      <c r="B28" s="670"/>
      <c r="C28" s="670"/>
      <c r="D28" s="671"/>
    </row>
    <row r="29" spans="1:4" x14ac:dyDescent="0.25">
      <c r="A29" s="669" t="s">
        <v>1828</v>
      </c>
      <c r="B29" s="756" t="s">
        <v>1829</v>
      </c>
      <c r="C29" s="669">
        <v>579.98</v>
      </c>
      <c r="D29" s="700">
        <v>5734.81</v>
      </c>
    </row>
    <row r="30" spans="1:4" x14ac:dyDescent="0.25">
      <c r="A30" s="669" t="s">
        <v>1830</v>
      </c>
      <c r="B30" s="756" t="s">
        <v>1831</v>
      </c>
      <c r="C30" s="669">
        <v>530.57000000000005</v>
      </c>
      <c r="D30" s="700">
        <v>4662.3500000000004</v>
      </c>
    </row>
    <row r="31" spans="1:4" x14ac:dyDescent="0.25">
      <c r="A31" s="669" t="s">
        <v>1832</v>
      </c>
      <c r="B31" s="756" t="s">
        <v>1829</v>
      </c>
      <c r="C31" s="669">
        <v>335.08</v>
      </c>
      <c r="D31" s="700">
        <v>2139.9699999999998</v>
      </c>
    </row>
    <row r="32" spans="1:4" x14ac:dyDescent="0.25">
      <c r="A32" s="675" t="s">
        <v>1833</v>
      </c>
      <c r="B32" s="756" t="s">
        <v>1834</v>
      </c>
      <c r="C32" s="669">
        <v>372.34</v>
      </c>
      <c r="D32" s="775">
        <v>1861.34</v>
      </c>
    </row>
    <row r="33" spans="1:6" x14ac:dyDescent="0.25">
      <c r="A33" s="669" t="s">
        <v>1835</v>
      </c>
      <c r="B33" s="756" t="s">
        <v>1836</v>
      </c>
      <c r="C33" s="669"/>
      <c r="D33" s="700">
        <v>358.62</v>
      </c>
    </row>
    <row r="34" spans="1:6" x14ac:dyDescent="0.25">
      <c r="A34" s="767" t="s">
        <v>415</v>
      </c>
      <c r="B34" s="677"/>
      <c r="C34" s="677"/>
      <c r="D34" s="678">
        <f>SUM(D29:D33)</f>
        <v>14757.09</v>
      </c>
    </row>
    <row r="35" spans="1:6" x14ac:dyDescent="0.25">
      <c r="A35" s="670" t="s">
        <v>1837</v>
      </c>
      <c r="B35" s="670"/>
      <c r="C35" s="670"/>
      <c r="D35" s="671"/>
    </row>
    <row r="36" spans="1:6" x14ac:dyDescent="0.25">
      <c r="A36" s="681" t="s">
        <v>1969</v>
      </c>
      <c r="B36" s="681"/>
      <c r="C36" s="681"/>
      <c r="D36" s="674"/>
    </row>
    <row r="37" spans="1:6" x14ac:dyDescent="0.25">
      <c r="A37" s="782" t="s">
        <v>1968</v>
      </c>
      <c r="B37" s="756"/>
      <c r="C37" s="669"/>
      <c r="D37" s="783">
        <v>254891.8</v>
      </c>
      <c r="E37" s="784">
        <v>210654.38</v>
      </c>
      <c r="F37" s="784" t="s">
        <v>1972</v>
      </c>
    </row>
    <row r="38" spans="1:6" x14ac:dyDescent="0.25">
      <c r="A38" s="677" t="s">
        <v>924</v>
      </c>
      <c r="B38" s="756">
        <v>1</v>
      </c>
      <c r="C38" s="669"/>
      <c r="D38" s="682">
        <v>20550</v>
      </c>
    </row>
    <row r="39" spans="1:6" x14ac:dyDescent="0.25">
      <c r="A39" s="677" t="s">
        <v>1839</v>
      </c>
      <c r="B39" s="756">
        <v>1</v>
      </c>
      <c r="C39" s="669"/>
      <c r="D39" s="682">
        <v>1440</v>
      </c>
    </row>
    <row r="40" spans="1:6" x14ac:dyDescent="0.25">
      <c r="A40" s="677" t="s">
        <v>1840</v>
      </c>
      <c r="B40" s="756">
        <v>6</v>
      </c>
      <c r="C40" s="669">
        <v>1869</v>
      </c>
      <c r="D40" s="682">
        <v>11214</v>
      </c>
    </row>
    <row r="41" spans="1:6" x14ac:dyDescent="0.25">
      <c r="A41" s="677" t="s">
        <v>1841</v>
      </c>
      <c r="B41" s="756">
        <v>6</v>
      </c>
      <c r="C41" s="669">
        <v>2114</v>
      </c>
      <c r="D41" s="682">
        <v>12686.4</v>
      </c>
    </row>
    <row r="42" spans="1:6" x14ac:dyDescent="0.25">
      <c r="A42" s="677" t="s">
        <v>1842</v>
      </c>
      <c r="B42" s="756">
        <v>1</v>
      </c>
      <c r="C42" s="682">
        <v>3799.2</v>
      </c>
      <c r="D42" s="682">
        <v>3799.2</v>
      </c>
    </row>
    <row r="43" spans="1:6" x14ac:dyDescent="0.25">
      <c r="A43" s="677" t="s">
        <v>1843</v>
      </c>
      <c r="B43" s="756">
        <v>2</v>
      </c>
      <c r="C43" s="669">
        <v>889.6</v>
      </c>
      <c r="D43" s="682">
        <v>1779.2</v>
      </c>
    </row>
    <row r="44" spans="1:6" x14ac:dyDescent="0.25">
      <c r="A44" s="677" t="s">
        <v>1844</v>
      </c>
      <c r="B44" s="756">
        <v>1</v>
      </c>
      <c r="C44" s="683">
        <v>25297.72</v>
      </c>
      <c r="D44" s="682">
        <v>25297.72</v>
      </c>
    </row>
    <row r="45" spans="1:6" x14ac:dyDescent="0.25">
      <c r="A45" s="677" t="s">
        <v>1845</v>
      </c>
      <c r="B45" s="756">
        <v>1</v>
      </c>
      <c r="C45" s="669">
        <v>5000</v>
      </c>
      <c r="D45" s="682">
        <v>5000</v>
      </c>
    </row>
    <row r="46" spans="1:6" x14ac:dyDescent="0.25">
      <c r="A46" s="677" t="s">
        <v>1846</v>
      </c>
      <c r="B46" s="756">
        <v>1</v>
      </c>
      <c r="C46" s="669">
        <v>2000</v>
      </c>
      <c r="D46" s="672">
        <v>2000</v>
      </c>
    </row>
    <row r="47" spans="1:6" x14ac:dyDescent="0.25">
      <c r="A47" s="677" t="s">
        <v>1847</v>
      </c>
      <c r="B47" s="756">
        <v>1</v>
      </c>
      <c r="C47" s="669">
        <v>1900</v>
      </c>
      <c r="D47" s="672">
        <v>1900</v>
      </c>
    </row>
    <row r="48" spans="1:6" x14ac:dyDescent="0.25">
      <c r="A48" s="677" t="s">
        <v>1848</v>
      </c>
      <c r="B48" s="756">
        <v>1</v>
      </c>
      <c r="C48" s="669">
        <v>100</v>
      </c>
      <c r="D48" s="672">
        <v>100</v>
      </c>
    </row>
    <row r="49" spans="1:4" x14ac:dyDescent="0.25">
      <c r="A49" s="677" t="s">
        <v>1849</v>
      </c>
      <c r="B49" s="756">
        <v>1</v>
      </c>
      <c r="C49" s="669">
        <v>5596.82</v>
      </c>
      <c r="D49" s="672">
        <v>5596.82</v>
      </c>
    </row>
    <row r="50" spans="1:4" x14ac:dyDescent="0.25">
      <c r="A50" s="677" t="s">
        <v>1850</v>
      </c>
      <c r="B50" s="756">
        <v>1</v>
      </c>
      <c r="C50" s="669">
        <v>1200</v>
      </c>
      <c r="D50" s="672">
        <v>1200</v>
      </c>
    </row>
    <row r="51" spans="1:4" x14ac:dyDescent="0.25">
      <c r="A51" s="677" t="s">
        <v>1851</v>
      </c>
      <c r="B51" s="756">
        <v>1</v>
      </c>
      <c r="C51" s="669">
        <v>900</v>
      </c>
      <c r="D51" s="672">
        <v>900</v>
      </c>
    </row>
    <row r="52" spans="1:4" x14ac:dyDescent="0.25">
      <c r="A52" s="677" t="s">
        <v>948</v>
      </c>
      <c r="B52" s="756">
        <v>1</v>
      </c>
      <c r="C52" s="669">
        <v>300</v>
      </c>
      <c r="D52" s="672">
        <v>300</v>
      </c>
    </row>
    <row r="53" spans="1:4" x14ac:dyDescent="0.25">
      <c r="A53" s="677" t="s">
        <v>1852</v>
      </c>
      <c r="B53" s="756">
        <v>1</v>
      </c>
      <c r="C53" s="669">
        <v>7000</v>
      </c>
      <c r="D53" s="672">
        <v>7000</v>
      </c>
    </row>
    <row r="54" spans="1:4" x14ac:dyDescent="0.25">
      <c r="A54" s="677" t="s">
        <v>1853</v>
      </c>
      <c r="B54" s="756">
        <v>10</v>
      </c>
      <c r="C54" s="669">
        <v>48</v>
      </c>
      <c r="D54" s="672">
        <v>480</v>
      </c>
    </row>
    <row r="55" spans="1:4" x14ac:dyDescent="0.25">
      <c r="A55" s="677" t="s">
        <v>1854</v>
      </c>
      <c r="B55" s="756">
        <v>1</v>
      </c>
      <c r="C55" s="669">
        <v>3000</v>
      </c>
      <c r="D55" s="672">
        <v>3000</v>
      </c>
    </row>
    <row r="56" spans="1:4" x14ac:dyDescent="0.25">
      <c r="A56" s="677" t="s">
        <v>1855</v>
      </c>
      <c r="B56" s="756">
        <v>6</v>
      </c>
      <c r="C56" s="669">
        <v>3328.8</v>
      </c>
      <c r="D56" s="672">
        <v>19972.8</v>
      </c>
    </row>
    <row r="57" spans="1:4" x14ac:dyDescent="0.25">
      <c r="A57" s="677" t="s">
        <v>1856</v>
      </c>
      <c r="B57" s="756">
        <v>1</v>
      </c>
      <c r="C57" s="669">
        <v>1500</v>
      </c>
      <c r="D57" s="672">
        <v>1500</v>
      </c>
    </row>
    <row r="58" spans="1:4" x14ac:dyDescent="0.25">
      <c r="A58" s="677" t="s">
        <v>1857</v>
      </c>
      <c r="B58" s="756">
        <v>1</v>
      </c>
      <c r="C58" s="669">
        <v>6000</v>
      </c>
      <c r="D58" s="672">
        <v>6000</v>
      </c>
    </row>
    <row r="59" spans="1:4" x14ac:dyDescent="0.25">
      <c r="A59" s="677" t="s">
        <v>1858</v>
      </c>
      <c r="B59" s="756">
        <v>1</v>
      </c>
      <c r="C59" s="669">
        <v>1000</v>
      </c>
      <c r="D59" s="672">
        <v>1000</v>
      </c>
    </row>
    <row r="60" spans="1:4" x14ac:dyDescent="0.25">
      <c r="A60" s="677" t="s">
        <v>1859</v>
      </c>
      <c r="B60" s="756">
        <v>6</v>
      </c>
      <c r="C60" s="669">
        <v>1239.04</v>
      </c>
      <c r="D60" s="672">
        <v>7434.24</v>
      </c>
    </row>
    <row r="61" spans="1:4" x14ac:dyDescent="0.25">
      <c r="A61" s="677" t="s">
        <v>1860</v>
      </c>
      <c r="B61" s="756">
        <v>1</v>
      </c>
      <c r="C61" s="669">
        <v>7104</v>
      </c>
      <c r="D61" s="672">
        <v>7104</v>
      </c>
    </row>
    <row r="62" spans="1:4" x14ac:dyDescent="0.25">
      <c r="A62" s="677" t="s">
        <v>1861</v>
      </c>
      <c r="B62" s="756">
        <v>1</v>
      </c>
      <c r="C62" s="669">
        <v>4300</v>
      </c>
      <c r="D62" s="672">
        <v>4300</v>
      </c>
    </row>
    <row r="63" spans="1:4" x14ac:dyDescent="0.25">
      <c r="A63" s="677" t="s">
        <v>1862</v>
      </c>
      <c r="B63" s="756">
        <v>300</v>
      </c>
      <c r="C63" s="669">
        <v>3</v>
      </c>
      <c r="D63" s="672">
        <v>900</v>
      </c>
    </row>
    <row r="64" spans="1:4" x14ac:dyDescent="0.25">
      <c r="A64" s="677" t="s">
        <v>1863</v>
      </c>
      <c r="B64" s="756">
        <v>1</v>
      </c>
      <c r="C64" s="669">
        <v>3000</v>
      </c>
      <c r="D64" s="672">
        <v>3000</v>
      </c>
    </row>
    <row r="65" spans="1:4" x14ac:dyDescent="0.25">
      <c r="A65" s="677" t="s">
        <v>1864</v>
      </c>
      <c r="B65" s="756">
        <v>1</v>
      </c>
      <c r="C65" s="669">
        <v>2000</v>
      </c>
      <c r="D65" s="672">
        <v>2000</v>
      </c>
    </row>
    <row r="66" spans="1:4" x14ac:dyDescent="0.25">
      <c r="A66" s="677" t="s">
        <v>67</v>
      </c>
      <c r="B66" s="756">
        <v>1</v>
      </c>
      <c r="C66" s="669">
        <v>200</v>
      </c>
      <c r="D66" s="672">
        <v>200</v>
      </c>
    </row>
    <row r="67" spans="1:4" x14ac:dyDescent="0.25">
      <c r="A67" s="677" t="s">
        <v>1865</v>
      </c>
      <c r="B67" s="756">
        <v>3</v>
      </c>
      <c r="C67" s="669">
        <v>500</v>
      </c>
      <c r="D67" s="672">
        <v>1500</v>
      </c>
    </row>
    <row r="68" spans="1:4" x14ac:dyDescent="0.25">
      <c r="A68" s="677" t="s">
        <v>1866</v>
      </c>
      <c r="B68" s="756">
        <v>2</v>
      </c>
      <c r="C68" s="669">
        <v>400</v>
      </c>
      <c r="D68" s="672">
        <v>800</v>
      </c>
    </row>
    <row r="69" spans="1:4" x14ac:dyDescent="0.25">
      <c r="A69" s="677" t="s">
        <v>1867</v>
      </c>
      <c r="B69" s="756">
        <v>10</v>
      </c>
      <c r="C69" s="669">
        <v>20</v>
      </c>
      <c r="D69" s="672">
        <v>200</v>
      </c>
    </row>
    <row r="70" spans="1:4" x14ac:dyDescent="0.25">
      <c r="A70" s="677" t="s">
        <v>1868</v>
      </c>
      <c r="B70" s="756">
        <v>1</v>
      </c>
      <c r="C70" s="669">
        <v>8000</v>
      </c>
      <c r="D70" s="672">
        <v>8000</v>
      </c>
    </row>
    <row r="71" spans="1:4" x14ac:dyDescent="0.25">
      <c r="A71" s="677" t="s">
        <v>1869</v>
      </c>
      <c r="B71" s="756">
        <v>1</v>
      </c>
      <c r="C71" s="669">
        <v>12500</v>
      </c>
      <c r="D71" s="672">
        <v>12500</v>
      </c>
    </row>
    <row r="72" spans="1:4" x14ac:dyDescent="0.25">
      <c r="A72" s="677" t="s">
        <v>1870</v>
      </c>
      <c r="B72" s="756">
        <v>1</v>
      </c>
      <c r="C72" s="669">
        <v>30000</v>
      </c>
      <c r="D72" s="672">
        <v>30000</v>
      </c>
    </row>
    <row r="73" spans="1:4" x14ac:dyDescent="0.25">
      <c r="A73" s="780" t="s">
        <v>1967</v>
      </c>
      <c r="B73" s="768"/>
      <c r="C73" s="685"/>
      <c r="D73" s="686"/>
    </row>
    <row r="74" spans="1:4" x14ac:dyDescent="0.25">
      <c r="A74" s="765" t="s">
        <v>1872</v>
      </c>
      <c r="B74" s="769" t="s">
        <v>1873</v>
      </c>
      <c r="C74" s="684"/>
      <c r="D74" s="696">
        <v>4095</v>
      </c>
    </row>
    <row r="75" spans="1:4" x14ac:dyDescent="0.25">
      <c r="A75" s="765" t="s">
        <v>1874</v>
      </c>
      <c r="B75" s="769" t="s">
        <v>1875</v>
      </c>
      <c r="C75" s="684"/>
      <c r="D75" s="696">
        <v>665</v>
      </c>
    </row>
    <row r="76" spans="1:4" x14ac:dyDescent="0.25">
      <c r="A76" s="765" t="s">
        <v>1876</v>
      </c>
      <c r="B76" s="769" t="s">
        <v>1877</v>
      </c>
      <c r="C76" s="684"/>
      <c r="D76" s="686">
        <v>217.8</v>
      </c>
    </row>
    <row r="77" spans="1:4" x14ac:dyDescent="0.25">
      <c r="A77" s="765" t="s">
        <v>1878</v>
      </c>
      <c r="B77" s="769" t="s">
        <v>1879</v>
      </c>
      <c r="C77" s="684"/>
      <c r="D77" s="696">
        <v>101.64</v>
      </c>
    </row>
    <row r="78" spans="1:4" x14ac:dyDescent="0.25">
      <c r="A78" s="765" t="s">
        <v>1880</v>
      </c>
      <c r="B78" s="769" t="s">
        <v>1881</v>
      </c>
      <c r="C78" s="684"/>
      <c r="D78" s="696">
        <v>70.06</v>
      </c>
    </row>
    <row r="79" spans="1:4" x14ac:dyDescent="0.25">
      <c r="A79" s="766" t="s">
        <v>1882</v>
      </c>
      <c r="B79" s="756"/>
      <c r="C79" s="669"/>
      <c r="D79" s="700">
        <v>90.97</v>
      </c>
    </row>
    <row r="80" spans="1:4" ht="30" x14ac:dyDescent="0.25">
      <c r="A80" s="669" t="s">
        <v>1965</v>
      </c>
      <c r="B80" s="756"/>
      <c r="C80" s="688"/>
      <c r="D80" s="672"/>
    </row>
    <row r="81" spans="1:4" x14ac:dyDescent="0.25">
      <c r="A81" s="677" t="s">
        <v>1884</v>
      </c>
      <c r="B81" s="770" t="s">
        <v>1885</v>
      </c>
      <c r="C81" s="675"/>
      <c r="D81" s="700">
        <v>780</v>
      </c>
    </row>
    <row r="82" spans="1:4" x14ac:dyDescent="0.25">
      <c r="A82" s="779" t="s">
        <v>1966</v>
      </c>
      <c r="B82" s="770" t="s">
        <v>1887</v>
      </c>
      <c r="C82" s="675"/>
      <c r="D82" s="700">
        <v>200</v>
      </c>
    </row>
    <row r="83" spans="1:4" x14ac:dyDescent="0.25">
      <c r="A83" s="677" t="s">
        <v>1888</v>
      </c>
      <c r="B83" s="770" t="s">
        <v>1887</v>
      </c>
      <c r="C83" s="675"/>
      <c r="D83" s="700">
        <v>363</v>
      </c>
    </row>
    <row r="84" spans="1:4" x14ac:dyDescent="0.25">
      <c r="A84" s="677" t="s">
        <v>1888</v>
      </c>
      <c r="B84" s="770" t="s">
        <v>1889</v>
      </c>
      <c r="C84" s="675"/>
      <c r="D84" s="700">
        <v>86.8</v>
      </c>
    </row>
    <row r="85" spans="1:4" x14ac:dyDescent="0.25">
      <c r="A85" s="677" t="s">
        <v>1890</v>
      </c>
      <c r="B85" s="675"/>
      <c r="C85" s="675"/>
      <c r="D85" s="700">
        <v>1091.69</v>
      </c>
    </row>
    <row r="86" spans="1:4" x14ac:dyDescent="0.25">
      <c r="A86" s="685" t="s">
        <v>1970</v>
      </c>
      <c r="B86" s="685"/>
      <c r="C86" s="685"/>
      <c r="D86" s="687"/>
    </row>
    <row r="87" spans="1:4" x14ac:dyDescent="0.25">
      <c r="A87" s="685" t="s">
        <v>1964</v>
      </c>
      <c r="B87" s="685"/>
      <c r="C87" s="685"/>
      <c r="D87" s="696"/>
    </row>
    <row r="88" spans="1:4" x14ac:dyDescent="0.25">
      <c r="A88" s="765" t="s">
        <v>1892</v>
      </c>
      <c r="B88" s="768" t="s">
        <v>1885</v>
      </c>
      <c r="C88" s="697"/>
      <c r="D88" s="776">
        <v>999.46</v>
      </c>
    </row>
    <row r="89" spans="1:4" x14ac:dyDescent="0.25">
      <c r="A89" s="765" t="s">
        <v>1893</v>
      </c>
      <c r="B89" s="768" t="s">
        <v>1885</v>
      </c>
      <c r="C89" s="685"/>
      <c r="D89" s="776">
        <v>1499.19</v>
      </c>
    </row>
    <row r="90" spans="1:4" x14ac:dyDescent="0.25">
      <c r="A90" s="765" t="s">
        <v>1893</v>
      </c>
      <c r="B90" s="768" t="s">
        <v>1885</v>
      </c>
      <c r="C90" s="697"/>
      <c r="D90" s="776">
        <v>193.6</v>
      </c>
    </row>
    <row r="91" spans="1:4" x14ac:dyDescent="0.25">
      <c r="A91" s="765" t="s">
        <v>1894</v>
      </c>
      <c r="B91" s="768" t="s">
        <v>1895</v>
      </c>
      <c r="C91" s="685"/>
      <c r="D91" s="777">
        <v>121</v>
      </c>
    </row>
    <row r="92" spans="1:4" x14ac:dyDescent="0.25">
      <c r="A92" s="677" t="s">
        <v>1896</v>
      </c>
      <c r="B92" s="771"/>
      <c r="C92" s="697"/>
      <c r="D92" s="778">
        <v>231</v>
      </c>
    </row>
    <row r="93" spans="1:4" x14ac:dyDescent="0.25">
      <c r="A93" s="677" t="s">
        <v>1897</v>
      </c>
      <c r="B93" s="769" t="s">
        <v>1875</v>
      </c>
      <c r="C93" s="697"/>
      <c r="D93" s="774">
        <v>994.62</v>
      </c>
    </row>
    <row r="94" spans="1:4" x14ac:dyDescent="0.25">
      <c r="A94" s="766" t="s">
        <v>1898</v>
      </c>
      <c r="B94" s="756"/>
      <c r="C94" s="669"/>
      <c r="D94" s="774">
        <v>250</v>
      </c>
    </row>
    <row r="95" spans="1:4" x14ac:dyDescent="0.25">
      <c r="A95" s="669" t="s">
        <v>1971</v>
      </c>
      <c r="B95" s="756"/>
      <c r="C95" s="669"/>
      <c r="D95" s="706"/>
    </row>
    <row r="96" spans="1:4" x14ac:dyDescent="0.25">
      <c r="A96" s="766" t="s">
        <v>1900</v>
      </c>
      <c r="B96" s="770" t="s">
        <v>1901</v>
      </c>
      <c r="C96" s="691"/>
      <c r="D96" s="700">
        <v>191</v>
      </c>
    </row>
    <row r="97" spans="1:6" x14ac:dyDescent="0.25">
      <c r="A97" s="766" t="s">
        <v>1902</v>
      </c>
      <c r="B97" s="772"/>
      <c r="C97" s="691"/>
      <c r="D97" s="700">
        <v>340.76</v>
      </c>
    </row>
    <row r="98" spans="1:6" x14ac:dyDescent="0.25">
      <c r="A98" s="767" t="s">
        <v>415</v>
      </c>
      <c r="B98" s="669"/>
      <c r="C98" s="669"/>
      <c r="D98" s="674">
        <f>SUM(D38:D97)</f>
        <v>223236.97</v>
      </c>
    </row>
    <row r="99" spans="1:6" x14ac:dyDescent="0.25">
      <c r="A99" s="710"/>
      <c r="B99" s="710"/>
      <c r="C99" s="710"/>
      <c r="D99" s="713">
        <f>D98+D34+D27</f>
        <v>292346.25</v>
      </c>
      <c r="E99" s="773">
        <f>D27+D34+D37</f>
        <v>324001.08</v>
      </c>
    </row>
    <row r="100" spans="1:6" x14ac:dyDescent="0.25">
      <c r="F100">
        <v>336583.67</v>
      </c>
    </row>
  </sheetData>
  <mergeCells count="1">
    <mergeCell ref="A1:D1"/>
  </mergeCells>
  <pageMargins left="0.70866141732283472" right="0.70866141732283472" top="0.74803149606299213" bottom="0.74803149606299213" header="0.31496062992125984" footer="0.31496062992125984"/>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5"/>
  <sheetViews>
    <sheetView workbookViewId="0">
      <selection activeCell="I20" sqref="I20"/>
    </sheetView>
  </sheetViews>
  <sheetFormatPr defaultRowHeight="15.75" x14ac:dyDescent="0.25"/>
  <cols>
    <col min="1" max="1" width="5" style="1" customWidth="1"/>
    <col min="2" max="2" width="30.42578125" style="1" customWidth="1"/>
    <col min="3" max="3" width="32.42578125" style="1" customWidth="1"/>
    <col min="4" max="4" width="10.28515625" style="1" customWidth="1"/>
    <col min="5" max="5" width="15.140625" style="1" customWidth="1"/>
    <col min="6" max="6" width="11.85546875" style="1" customWidth="1"/>
    <col min="7" max="7" width="6.140625" style="1" bestFit="1" customWidth="1"/>
    <col min="8" max="8" width="7.85546875" style="1" bestFit="1" customWidth="1"/>
    <col min="9" max="9" width="21.7109375" style="1" customWidth="1"/>
    <col min="10" max="10" width="35.85546875" style="1" customWidth="1"/>
    <col min="11" max="16384" width="9.140625" style="1"/>
  </cols>
  <sheetData>
    <row r="1" spans="1:12" x14ac:dyDescent="0.25">
      <c r="J1" s="208" t="s">
        <v>1220</v>
      </c>
      <c r="K1" s="2"/>
    </row>
    <row r="2" spans="1:12" x14ac:dyDescent="0.25">
      <c r="A2" s="801" t="s">
        <v>17</v>
      </c>
      <c r="B2" s="801"/>
      <c r="C2" s="822" t="s">
        <v>145</v>
      </c>
      <c r="D2" s="822"/>
      <c r="E2" s="822"/>
      <c r="F2" s="209"/>
      <c r="G2" s="209"/>
      <c r="H2" s="209"/>
      <c r="I2" s="209"/>
      <c r="J2" s="209"/>
    </row>
    <row r="3" spans="1:12" x14ac:dyDescent="0.25">
      <c r="A3" s="799" t="s">
        <v>19</v>
      </c>
      <c r="B3" s="800"/>
      <c r="C3" s="822" t="s">
        <v>145</v>
      </c>
      <c r="D3" s="822"/>
      <c r="E3" s="822"/>
      <c r="F3" s="209"/>
      <c r="G3" s="209"/>
      <c r="H3" s="209"/>
      <c r="I3" s="209"/>
      <c r="J3" s="205"/>
    </row>
    <row r="4" spans="1:12" x14ac:dyDescent="0.25">
      <c r="A4" s="801" t="s">
        <v>20</v>
      </c>
      <c r="B4" s="801"/>
      <c r="C4" s="823" t="s">
        <v>3</v>
      </c>
      <c r="D4" s="823"/>
      <c r="E4" s="823"/>
      <c r="F4" s="209"/>
      <c r="G4" s="209"/>
      <c r="H4" s="209"/>
      <c r="I4" s="209"/>
      <c r="J4" s="209"/>
    </row>
    <row r="5" spans="1:12" ht="34.5" customHeight="1" x14ac:dyDescent="0.25">
      <c r="A5" s="829" t="s">
        <v>146</v>
      </c>
      <c r="B5" s="829"/>
      <c r="C5" s="829"/>
      <c r="D5" s="829"/>
      <c r="E5" s="829"/>
      <c r="F5" s="829"/>
      <c r="G5" s="829"/>
      <c r="H5" s="829"/>
      <c r="I5" s="829"/>
      <c r="J5" s="829"/>
    </row>
    <row r="6" spans="1:12" ht="13.5" customHeight="1" x14ac:dyDescent="0.25">
      <c r="A6" s="805" t="s">
        <v>22</v>
      </c>
      <c r="B6" s="805"/>
      <c r="C6" s="805"/>
      <c r="D6" s="805"/>
      <c r="E6" s="805"/>
      <c r="F6" s="805"/>
      <c r="G6" s="805"/>
      <c r="H6" s="805"/>
      <c r="I6" s="805"/>
      <c r="J6" s="805"/>
    </row>
    <row r="7" spans="1:12" ht="34.5" customHeight="1" x14ac:dyDescent="0.25">
      <c r="A7" s="3"/>
      <c r="B7" s="3"/>
      <c r="C7" s="3"/>
      <c r="D7" s="31"/>
      <c r="E7" s="3"/>
      <c r="F7" s="3"/>
      <c r="G7" s="3"/>
      <c r="H7" s="3"/>
      <c r="I7" s="3"/>
      <c r="J7" s="4" t="s">
        <v>13</v>
      </c>
      <c r="K7" s="2"/>
    </row>
    <row r="8" spans="1:12" s="5" customFormat="1" ht="34.5" customHeight="1" x14ac:dyDescent="0.25">
      <c r="A8" s="806" t="s">
        <v>23</v>
      </c>
      <c r="B8" s="806" t="s">
        <v>24</v>
      </c>
      <c r="C8" s="806" t="s">
        <v>25</v>
      </c>
      <c r="D8" s="806" t="s">
        <v>26</v>
      </c>
      <c r="E8" s="806" t="s">
        <v>27</v>
      </c>
      <c r="F8" s="806" t="s">
        <v>28</v>
      </c>
      <c r="G8" s="808" t="s">
        <v>29</v>
      </c>
      <c r="H8" s="809"/>
      <c r="I8" s="810"/>
      <c r="J8" s="806" t="s">
        <v>1370</v>
      </c>
    </row>
    <row r="9" spans="1:12" s="5" customFormat="1" ht="25.5" customHeight="1" x14ac:dyDescent="0.25">
      <c r="A9" s="807"/>
      <c r="B9" s="807"/>
      <c r="C9" s="807"/>
      <c r="D9" s="807"/>
      <c r="E9" s="807"/>
      <c r="F9" s="807"/>
      <c r="G9" s="6">
        <v>2017</v>
      </c>
      <c r="H9" s="6">
        <v>2018</v>
      </c>
      <c r="I9" s="6">
        <v>2019</v>
      </c>
      <c r="J9" s="807"/>
    </row>
    <row r="10" spans="1:12" s="13" customFormat="1" ht="25.5" customHeight="1" x14ac:dyDescent="0.25">
      <c r="A10" s="17">
        <v>1</v>
      </c>
      <c r="B10" s="25">
        <v>2</v>
      </c>
      <c r="C10" s="25">
        <v>3</v>
      </c>
      <c r="D10" s="17">
        <v>4</v>
      </c>
      <c r="E10" s="25">
        <v>5</v>
      </c>
      <c r="F10" s="147" t="s">
        <v>31</v>
      </c>
      <c r="G10" s="147">
        <v>7</v>
      </c>
      <c r="H10" s="147">
        <v>8</v>
      </c>
      <c r="I10" s="147">
        <v>9</v>
      </c>
      <c r="J10" s="25">
        <v>10</v>
      </c>
    </row>
    <row r="11" spans="1:12" x14ac:dyDescent="0.25">
      <c r="A11" s="124" t="s">
        <v>32</v>
      </c>
      <c r="B11" s="125" t="s">
        <v>147</v>
      </c>
      <c r="C11" s="125" t="s">
        <v>148</v>
      </c>
      <c r="D11" s="14">
        <v>1</v>
      </c>
      <c r="E11" s="224">
        <v>800</v>
      </c>
      <c r="F11" s="142">
        <v>800</v>
      </c>
      <c r="G11" s="142">
        <v>800</v>
      </c>
      <c r="H11" s="142">
        <v>0</v>
      </c>
      <c r="I11" s="142">
        <v>0</v>
      </c>
      <c r="J11" s="244" t="s">
        <v>149</v>
      </c>
      <c r="K11" s="245"/>
      <c r="L11" s="245"/>
    </row>
    <row r="12" spans="1:12" ht="31.5" x14ac:dyDescent="0.25">
      <c r="A12" s="124" t="s">
        <v>33</v>
      </c>
      <c r="B12" s="125" t="s">
        <v>150</v>
      </c>
      <c r="C12" s="392" t="s">
        <v>151</v>
      </c>
      <c r="D12" s="127">
        <v>1</v>
      </c>
      <c r="E12" s="125">
        <v>1000</v>
      </c>
      <c r="F12" s="32">
        <v>1000</v>
      </c>
      <c r="G12" s="142">
        <v>0</v>
      </c>
      <c r="H12" s="142">
        <v>1000</v>
      </c>
      <c r="I12" s="142">
        <v>0</v>
      </c>
      <c r="J12" s="244" t="s">
        <v>152</v>
      </c>
      <c r="K12" s="245"/>
      <c r="L12" s="245"/>
    </row>
    <row r="13" spans="1:12" ht="31.5" x14ac:dyDescent="0.25">
      <c r="A13" s="124" t="s">
        <v>35</v>
      </c>
      <c r="B13" s="125" t="s">
        <v>153</v>
      </c>
      <c r="C13" s="125" t="s">
        <v>154</v>
      </c>
      <c r="D13" s="127">
        <v>1</v>
      </c>
      <c r="E13" s="127">
        <v>6800</v>
      </c>
      <c r="F13" s="142">
        <v>6800</v>
      </c>
      <c r="G13" s="142">
        <v>0</v>
      </c>
      <c r="H13" s="142">
        <v>6800</v>
      </c>
      <c r="I13" s="142">
        <v>0</v>
      </c>
      <c r="J13" s="244" t="s">
        <v>155</v>
      </c>
      <c r="K13" s="245"/>
      <c r="L13" s="245"/>
    </row>
    <row r="14" spans="1:12" x14ac:dyDescent="0.25">
      <c r="A14" s="124" t="s">
        <v>37</v>
      </c>
      <c r="B14" s="125" t="s">
        <v>156</v>
      </c>
      <c r="C14" s="125" t="s">
        <v>157</v>
      </c>
      <c r="D14" s="125"/>
      <c r="E14" s="125">
        <v>2473</v>
      </c>
      <c r="F14" s="142">
        <v>2473</v>
      </c>
      <c r="G14" s="142">
        <v>0</v>
      </c>
      <c r="H14" s="142"/>
      <c r="I14" s="142">
        <v>2473</v>
      </c>
      <c r="J14" s="244" t="s">
        <v>158</v>
      </c>
      <c r="K14" s="245"/>
      <c r="L14" s="245"/>
    </row>
    <row r="15" spans="1:12" x14ac:dyDescent="0.25">
      <c r="A15" s="126"/>
      <c r="B15" s="803" t="s">
        <v>40</v>
      </c>
      <c r="C15" s="803"/>
      <c r="D15" s="803"/>
      <c r="E15" s="803"/>
      <c r="F15" s="7">
        <f>SUM(F11:F14)</f>
        <v>11073</v>
      </c>
      <c r="G15" s="7">
        <f>SUM(G11:G14)</f>
        <v>800</v>
      </c>
      <c r="H15" s="7">
        <f>SUM(H11:H14)</f>
        <v>7800</v>
      </c>
      <c r="I15" s="7">
        <f>SUM(I11:I14)</f>
        <v>2473</v>
      </c>
      <c r="J15" s="126"/>
    </row>
  </sheetData>
  <mergeCells count="17">
    <mergeCell ref="B15:E15"/>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7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14"/>
  <sheetViews>
    <sheetView workbookViewId="0">
      <selection activeCell="I21" sqref="I21"/>
    </sheetView>
  </sheetViews>
  <sheetFormatPr defaultRowHeight="15.75" x14ac:dyDescent="0.25"/>
  <cols>
    <col min="1" max="1" width="5" style="1" customWidth="1"/>
    <col min="2" max="2" width="35.42578125" style="1" customWidth="1"/>
    <col min="3" max="3" width="19.5703125" style="1" customWidth="1"/>
    <col min="4" max="4" width="17.28515625" style="1" customWidth="1"/>
    <col min="5" max="5" width="15.140625" style="1" customWidth="1"/>
    <col min="6" max="6" width="21.7109375" style="1" customWidth="1"/>
    <col min="7" max="7" width="7.5703125" style="1" bestFit="1" customWidth="1"/>
    <col min="8" max="8" width="6.140625" style="1" bestFit="1" customWidth="1"/>
    <col min="9" max="9" width="21.7109375" style="1" customWidth="1"/>
    <col min="10" max="10" width="28.42578125" style="1" customWidth="1"/>
    <col min="11" max="16384" width="9.140625" style="1"/>
  </cols>
  <sheetData>
    <row r="1" spans="1:12" x14ac:dyDescent="0.25">
      <c r="J1" s="208" t="s">
        <v>1221</v>
      </c>
      <c r="K1" s="2"/>
    </row>
    <row r="2" spans="1:12" x14ac:dyDescent="0.25">
      <c r="A2" s="801" t="s">
        <v>17</v>
      </c>
      <c r="B2" s="801"/>
      <c r="C2" s="822" t="s">
        <v>145</v>
      </c>
      <c r="D2" s="822"/>
      <c r="E2" s="822"/>
      <c r="F2" s="209"/>
      <c r="G2" s="209"/>
      <c r="H2" s="209"/>
      <c r="I2" s="209"/>
      <c r="J2" s="209"/>
    </row>
    <row r="3" spans="1:12" x14ac:dyDescent="0.25">
      <c r="A3" s="799" t="s">
        <v>19</v>
      </c>
      <c r="B3" s="800"/>
      <c r="C3" s="822" t="s">
        <v>145</v>
      </c>
      <c r="D3" s="822"/>
      <c r="E3" s="822"/>
      <c r="F3" s="209"/>
      <c r="G3" s="209"/>
      <c r="H3" s="209"/>
      <c r="I3" s="209"/>
      <c r="J3" s="205"/>
    </row>
    <row r="4" spans="1:12" x14ac:dyDescent="0.25">
      <c r="A4" s="801" t="s">
        <v>20</v>
      </c>
      <c r="B4" s="801"/>
      <c r="C4" s="823" t="s">
        <v>3</v>
      </c>
      <c r="D4" s="823"/>
      <c r="E4" s="823"/>
      <c r="F4" s="209"/>
      <c r="G4" s="209"/>
      <c r="H4" s="209"/>
      <c r="I4" s="209"/>
      <c r="J4" s="209"/>
    </row>
    <row r="5" spans="1:12" x14ac:dyDescent="0.25">
      <c r="A5" s="829" t="s">
        <v>166</v>
      </c>
      <c r="B5" s="829"/>
      <c r="C5" s="829"/>
      <c r="D5" s="829"/>
      <c r="E5" s="829"/>
      <c r="F5" s="829"/>
      <c r="G5" s="829"/>
      <c r="H5" s="829"/>
      <c r="I5" s="829"/>
      <c r="J5" s="829"/>
    </row>
    <row r="6" spans="1:12" ht="13.5" customHeight="1" x14ac:dyDescent="0.25">
      <c r="A6" s="805" t="s">
        <v>22</v>
      </c>
      <c r="B6" s="805"/>
      <c r="C6" s="805"/>
      <c r="D6" s="805"/>
      <c r="E6" s="805"/>
      <c r="F6" s="805"/>
      <c r="G6" s="805"/>
      <c r="H6" s="805"/>
      <c r="I6" s="805"/>
      <c r="J6" s="805"/>
    </row>
    <row r="7" spans="1:12" x14ac:dyDescent="0.25">
      <c r="A7" s="3"/>
      <c r="B7" s="3"/>
      <c r="C7" s="3"/>
      <c r="D7" s="31"/>
      <c r="E7" s="3"/>
      <c r="F7" s="3"/>
      <c r="G7" s="3"/>
      <c r="H7" s="3"/>
      <c r="I7" s="3"/>
      <c r="J7" s="4" t="s">
        <v>13</v>
      </c>
      <c r="K7" s="2"/>
    </row>
    <row r="8" spans="1:12" s="5" customFormat="1" ht="34.5" customHeight="1" x14ac:dyDescent="0.25">
      <c r="A8" s="806" t="s">
        <v>23</v>
      </c>
      <c r="B8" s="806" t="s">
        <v>24</v>
      </c>
      <c r="C8" s="806" t="s">
        <v>25</v>
      </c>
      <c r="D8" s="820" t="s">
        <v>26</v>
      </c>
      <c r="E8" s="806" t="s">
        <v>27</v>
      </c>
      <c r="F8" s="806" t="s">
        <v>28</v>
      </c>
      <c r="G8" s="808" t="s">
        <v>29</v>
      </c>
      <c r="H8" s="809"/>
      <c r="I8" s="810"/>
      <c r="J8" s="806" t="s">
        <v>1222</v>
      </c>
    </row>
    <row r="9" spans="1:12" s="5" customFormat="1" ht="25.5" customHeight="1" x14ac:dyDescent="0.25">
      <c r="A9" s="807"/>
      <c r="B9" s="807"/>
      <c r="C9" s="807"/>
      <c r="D9" s="821"/>
      <c r="E9" s="807"/>
      <c r="F9" s="807"/>
      <c r="G9" s="6">
        <v>2017</v>
      </c>
      <c r="H9" s="6">
        <v>2018</v>
      </c>
      <c r="I9" s="6">
        <v>2019</v>
      </c>
      <c r="J9" s="807"/>
    </row>
    <row r="10" spans="1:12" s="13" customFormat="1" ht="25.5" customHeight="1" x14ac:dyDescent="0.25">
      <c r="A10" s="17">
        <v>1</v>
      </c>
      <c r="B10" s="25">
        <v>2</v>
      </c>
      <c r="C10" s="25">
        <v>3</v>
      </c>
      <c r="D10" s="17">
        <v>4</v>
      </c>
      <c r="E10" s="25">
        <v>5</v>
      </c>
      <c r="F10" s="25" t="s">
        <v>31</v>
      </c>
      <c r="G10" s="25">
        <v>7</v>
      </c>
      <c r="H10" s="25">
        <v>8</v>
      </c>
      <c r="I10" s="147">
        <v>9</v>
      </c>
      <c r="J10" s="25">
        <v>10</v>
      </c>
    </row>
    <row r="11" spans="1:12" x14ac:dyDescent="0.25">
      <c r="A11" s="247" t="s">
        <v>32</v>
      </c>
      <c r="B11" s="125" t="s">
        <v>160</v>
      </c>
      <c r="C11" s="125" t="s">
        <v>161</v>
      </c>
      <c r="D11" s="14">
        <v>1</v>
      </c>
      <c r="E11" s="127">
        <v>700</v>
      </c>
      <c r="F11" s="142">
        <v>700</v>
      </c>
      <c r="G11" s="142">
        <v>700</v>
      </c>
      <c r="H11" s="142">
        <v>0</v>
      </c>
      <c r="I11" s="142">
        <v>0</v>
      </c>
      <c r="J11" s="244" t="s">
        <v>167</v>
      </c>
      <c r="K11" s="245"/>
      <c r="L11" s="245"/>
    </row>
    <row r="12" spans="1:12" x14ac:dyDescent="0.25">
      <c r="A12" s="247" t="s">
        <v>33</v>
      </c>
      <c r="B12" s="125" t="s">
        <v>156</v>
      </c>
      <c r="C12" s="246" t="s">
        <v>168</v>
      </c>
      <c r="D12" s="127"/>
      <c r="E12" s="125"/>
      <c r="F12" s="248">
        <v>300</v>
      </c>
      <c r="G12" s="142">
        <v>300</v>
      </c>
      <c r="H12" s="142">
        <v>0</v>
      </c>
      <c r="I12" s="142">
        <v>0</v>
      </c>
      <c r="J12" s="244" t="s">
        <v>169</v>
      </c>
      <c r="K12" s="245"/>
      <c r="L12" s="245"/>
    </row>
    <row r="13" spans="1:12" x14ac:dyDescent="0.25">
      <c r="A13" s="247" t="s">
        <v>35</v>
      </c>
      <c r="B13" s="125" t="s">
        <v>170</v>
      </c>
      <c r="C13" s="125" t="s">
        <v>171</v>
      </c>
      <c r="D13" s="127">
        <v>4</v>
      </c>
      <c r="E13" s="127">
        <v>125</v>
      </c>
      <c r="F13" s="127">
        <v>500</v>
      </c>
      <c r="G13" s="142">
        <v>0</v>
      </c>
      <c r="H13" s="142">
        <v>500</v>
      </c>
      <c r="I13" s="142">
        <v>0</v>
      </c>
      <c r="J13" s="244" t="s">
        <v>172</v>
      </c>
      <c r="K13" s="245"/>
      <c r="L13" s="245"/>
    </row>
    <row r="14" spans="1:12" x14ac:dyDescent="0.25">
      <c r="A14" s="126"/>
      <c r="B14" s="803" t="s">
        <v>40</v>
      </c>
      <c r="C14" s="803"/>
      <c r="D14" s="803"/>
      <c r="E14" s="803"/>
      <c r="F14" s="7">
        <f>SUM(F11:F13)</f>
        <v>1500</v>
      </c>
      <c r="G14" s="7">
        <f>SUM(G11:G13)</f>
        <v>1000</v>
      </c>
      <c r="H14" s="7">
        <f>SUM(H11:H13)</f>
        <v>500</v>
      </c>
      <c r="I14" s="7">
        <f>SUM(I11:I13)</f>
        <v>0</v>
      </c>
      <c r="J14" s="126"/>
    </row>
  </sheetData>
  <mergeCells count="17">
    <mergeCell ref="B14:E14"/>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7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13"/>
  <sheetViews>
    <sheetView workbookViewId="0">
      <selection activeCell="C18" sqref="C18"/>
    </sheetView>
  </sheetViews>
  <sheetFormatPr defaultRowHeight="15.75" x14ac:dyDescent="0.25"/>
  <cols>
    <col min="1" max="1" width="5" style="1" customWidth="1"/>
    <col min="2" max="2" width="27" style="1" customWidth="1"/>
    <col min="3" max="3" width="32" style="1" customWidth="1"/>
    <col min="4" max="4" width="9.7109375" style="1" customWidth="1"/>
    <col min="5" max="5" width="15.140625" style="1" customWidth="1"/>
    <col min="6" max="6" width="12.85546875" style="1" customWidth="1"/>
    <col min="7" max="8" width="7.85546875" style="1" bestFit="1" customWidth="1"/>
    <col min="9" max="9" width="5.5703125" style="1" bestFit="1" customWidth="1"/>
    <col min="10" max="10" width="34.42578125" style="1" customWidth="1"/>
    <col min="11" max="16384" width="9.140625" style="1"/>
  </cols>
  <sheetData>
    <row r="1" spans="1:12" x14ac:dyDescent="0.25">
      <c r="J1" s="208" t="s">
        <v>1223</v>
      </c>
      <c r="K1" s="2"/>
    </row>
    <row r="2" spans="1:12" x14ac:dyDescent="0.25">
      <c r="A2" s="801" t="s">
        <v>17</v>
      </c>
      <c r="B2" s="801"/>
      <c r="C2" s="822" t="s">
        <v>145</v>
      </c>
      <c r="D2" s="822"/>
      <c r="E2" s="822"/>
      <c r="F2" s="209"/>
      <c r="G2" s="209"/>
      <c r="H2" s="209"/>
      <c r="I2" s="209"/>
      <c r="J2" s="209"/>
    </row>
    <row r="3" spans="1:12" x14ac:dyDescent="0.25">
      <c r="A3" s="799" t="s">
        <v>19</v>
      </c>
      <c r="B3" s="800"/>
      <c r="C3" s="822" t="s">
        <v>145</v>
      </c>
      <c r="D3" s="822"/>
      <c r="E3" s="822"/>
      <c r="F3" s="209"/>
      <c r="G3" s="209"/>
      <c r="H3" s="209"/>
      <c r="I3" s="209"/>
      <c r="J3" s="205"/>
    </row>
    <row r="4" spans="1:12" x14ac:dyDescent="0.25">
      <c r="A4" s="801" t="s">
        <v>20</v>
      </c>
      <c r="B4" s="801"/>
      <c r="C4" s="823" t="s">
        <v>3</v>
      </c>
      <c r="D4" s="823"/>
      <c r="E4" s="823"/>
      <c r="F4" s="209"/>
      <c r="G4" s="209"/>
      <c r="H4" s="209"/>
      <c r="I4" s="209"/>
      <c r="J4" s="209"/>
    </row>
    <row r="5" spans="1:12" x14ac:dyDescent="0.25">
      <c r="A5" s="829" t="s">
        <v>159</v>
      </c>
      <c r="B5" s="829"/>
      <c r="C5" s="829"/>
      <c r="D5" s="829"/>
      <c r="E5" s="829"/>
      <c r="F5" s="829"/>
      <c r="G5" s="829"/>
      <c r="H5" s="829"/>
      <c r="I5" s="829"/>
      <c r="J5" s="829"/>
    </row>
    <row r="6" spans="1:12" x14ac:dyDescent="0.25">
      <c r="A6" s="805" t="s">
        <v>22</v>
      </c>
      <c r="B6" s="805"/>
      <c r="C6" s="805"/>
      <c r="D6" s="805"/>
      <c r="E6" s="805"/>
      <c r="F6" s="805"/>
      <c r="G6" s="805"/>
      <c r="H6" s="805"/>
      <c r="I6" s="805"/>
      <c r="J6" s="805"/>
    </row>
    <row r="7" spans="1:12" x14ac:dyDescent="0.25">
      <c r="A7" s="3"/>
      <c r="B7" s="3"/>
      <c r="C7" s="3"/>
      <c r="D7" s="31"/>
      <c r="E7" s="3"/>
      <c r="F7" s="3"/>
      <c r="G7" s="3"/>
      <c r="H7" s="3"/>
      <c r="I7" s="3"/>
      <c r="J7" s="4" t="s">
        <v>13</v>
      </c>
      <c r="K7" s="2"/>
    </row>
    <row r="8" spans="1:12" s="5" customFormat="1" ht="34.5" customHeight="1" x14ac:dyDescent="0.25">
      <c r="A8" s="806" t="s">
        <v>23</v>
      </c>
      <c r="B8" s="806" t="s">
        <v>24</v>
      </c>
      <c r="C8" s="806" t="s">
        <v>25</v>
      </c>
      <c r="D8" s="806" t="s">
        <v>26</v>
      </c>
      <c r="E8" s="806" t="s">
        <v>27</v>
      </c>
      <c r="F8" s="806" t="s">
        <v>28</v>
      </c>
      <c r="G8" s="808" t="s">
        <v>29</v>
      </c>
      <c r="H8" s="809"/>
      <c r="I8" s="810"/>
      <c r="J8" s="806" t="s">
        <v>1370</v>
      </c>
    </row>
    <row r="9" spans="1:12" s="5" customFormat="1" ht="25.5" customHeight="1" x14ac:dyDescent="0.25">
      <c r="A9" s="807"/>
      <c r="B9" s="807"/>
      <c r="C9" s="807"/>
      <c r="D9" s="807"/>
      <c r="E9" s="807"/>
      <c r="F9" s="807"/>
      <c r="G9" s="6">
        <v>2017</v>
      </c>
      <c r="H9" s="6">
        <v>2018</v>
      </c>
      <c r="I9" s="6">
        <v>2019</v>
      </c>
      <c r="J9" s="807"/>
    </row>
    <row r="10" spans="1:12" s="13" customFormat="1" ht="25.5" customHeight="1" x14ac:dyDescent="0.25">
      <c r="A10" s="17">
        <v>1</v>
      </c>
      <c r="B10" s="25">
        <v>2</v>
      </c>
      <c r="C10" s="25">
        <v>3</v>
      </c>
      <c r="D10" s="17">
        <v>4</v>
      </c>
      <c r="E10" s="25">
        <v>5</v>
      </c>
      <c r="F10" s="147" t="s">
        <v>31</v>
      </c>
      <c r="G10" s="147">
        <v>7</v>
      </c>
      <c r="H10" s="147">
        <v>8</v>
      </c>
      <c r="I10" s="147">
        <v>9</v>
      </c>
      <c r="J10" s="25">
        <v>10</v>
      </c>
    </row>
    <row r="11" spans="1:12" x14ac:dyDescent="0.25">
      <c r="A11" s="247" t="s">
        <v>32</v>
      </c>
      <c r="B11" s="250" t="s">
        <v>160</v>
      </c>
      <c r="C11" s="250" t="s">
        <v>161</v>
      </c>
      <c r="D11" s="14">
        <v>2</v>
      </c>
      <c r="E11" s="224">
        <v>1000</v>
      </c>
      <c r="F11" s="142">
        <v>2000</v>
      </c>
      <c r="G11" s="142">
        <v>600</v>
      </c>
      <c r="H11" s="142">
        <v>1400</v>
      </c>
      <c r="I11" s="142"/>
      <c r="J11" s="244" t="s">
        <v>162</v>
      </c>
      <c r="K11" s="245"/>
      <c r="L11" s="245"/>
    </row>
    <row r="12" spans="1:12" ht="47.25" x14ac:dyDescent="0.25">
      <c r="A12" s="247" t="s">
        <v>33</v>
      </c>
      <c r="B12" s="250" t="s">
        <v>163</v>
      </c>
      <c r="C12" s="250" t="s">
        <v>164</v>
      </c>
      <c r="D12" s="127"/>
      <c r="E12" s="249"/>
      <c r="F12" s="32">
        <v>4400</v>
      </c>
      <c r="G12" s="142">
        <v>4400</v>
      </c>
      <c r="H12" s="142"/>
      <c r="I12" s="142"/>
      <c r="J12" s="244" t="s">
        <v>165</v>
      </c>
      <c r="K12" s="245"/>
      <c r="L12" s="245"/>
    </row>
    <row r="13" spans="1:12" x14ac:dyDescent="0.25">
      <c r="A13" s="126"/>
      <c r="B13" s="803" t="s">
        <v>40</v>
      </c>
      <c r="C13" s="803"/>
      <c r="D13" s="803"/>
      <c r="E13" s="803"/>
      <c r="F13" s="7">
        <f>SUM(F11:F12)</f>
        <v>6400</v>
      </c>
      <c r="G13" s="7">
        <f>SUM(G11:G12)</f>
        <v>5000</v>
      </c>
      <c r="H13" s="7">
        <f>SUM(H11:H12)</f>
        <v>1400</v>
      </c>
      <c r="I13" s="7">
        <f>SUM(I11:I12)</f>
        <v>0</v>
      </c>
      <c r="J13" s="126"/>
    </row>
  </sheetData>
  <mergeCells count="17">
    <mergeCell ref="B13:E13"/>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14"/>
  <sheetViews>
    <sheetView workbookViewId="0">
      <selection activeCell="J14" sqref="J14"/>
    </sheetView>
  </sheetViews>
  <sheetFormatPr defaultRowHeight="15.75" x14ac:dyDescent="0.25"/>
  <cols>
    <col min="1" max="1" width="5" style="1" customWidth="1"/>
    <col min="2" max="2" width="31.28515625" style="1" customWidth="1"/>
    <col min="3" max="3" width="37" style="1" customWidth="1"/>
    <col min="4" max="4" width="10.7109375" style="1" customWidth="1"/>
    <col min="5" max="5" width="15.140625" style="1" customWidth="1"/>
    <col min="6" max="6" width="13.28515625" style="1" customWidth="1"/>
    <col min="7" max="7" width="6.140625" style="1" bestFit="1" customWidth="1"/>
    <col min="8" max="8" width="7.85546875" style="1" bestFit="1" customWidth="1"/>
    <col min="9" max="9" width="5.5703125" style="1" bestFit="1" customWidth="1"/>
    <col min="10" max="10" width="52.7109375" style="1" bestFit="1" customWidth="1"/>
    <col min="11" max="16384" width="9.140625" style="1"/>
  </cols>
  <sheetData>
    <row r="1" spans="1:12" x14ac:dyDescent="0.25">
      <c r="J1" s="208" t="s">
        <v>1224</v>
      </c>
      <c r="K1" s="2"/>
    </row>
    <row r="2" spans="1:12" x14ac:dyDescent="0.25">
      <c r="A2" s="801" t="s">
        <v>17</v>
      </c>
      <c r="B2" s="801"/>
      <c r="C2" s="822" t="s">
        <v>145</v>
      </c>
      <c r="D2" s="822"/>
      <c r="E2" s="822"/>
      <c r="F2" s="209"/>
      <c r="G2" s="209"/>
      <c r="H2" s="209"/>
      <c r="I2" s="209"/>
      <c r="J2" s="209"/>
    </row>
    <row r="3" spans="1:12" x14ac:dyDescent="0.25">
      <c r="A3" s="799" t="s">
        <v>19</v>
      </c>
      <c r="B3" s="800"/>
      <c r="C3" s="822" t="s">
        <v>145</v>
      </c>
      <c r="D3" s="822"/>
      <c r="E3" s="822"/>
      <c r="F3" s="209"/>
      <c r="G3" s="209"/>
      <c r="H3" s="209"/>
      <c r="I3" s="209"/>
      <c r="J3" s="205"/>
    </row>
    <row r="4" spans="1:12" x14ac:dyDescent="0.25">
      <c r="A4" s="801" t="s">
        <v>20</v>
      </c>
      <c r="B4" s="801"/>
      <c r="C4" s="823" t="s">
        <v>3</v>
      </c>
      <c r="D4" s="823"/>
      <c r="E4" s="823"/>
      <c r="F4" s="209"/>
      <c r="G4" s="209"/>
      <c r="H4" s="209"/>
      <c r="I4" s="209"/>
      <c r="J4" s="209"/>
    </row>
    <row r="5" spans="1:12" x14ac:dyDescent="0.25">
      <c r="A5" s="829" t="s">
        <v>173</v>
      </c>
      <c r="B5" s="829"/>
      <c r="C5" s="829"/>
      <c r="D5" s="829"/>
      <c r="E5" s="829"/>
      <c r="F5" s="829"/>
      <c r="G5" s="829"/>
      <c r="H5" s="829"/>
      <c r="I5" s="829"/>
      <c r="J5" s="829"/>
    </row>
    <row r="6" spans="1:12" x14ac:dyDescent="0.25">
      <c r="A6" s="805" t="s">
        <v>22</v>
      </c>
      <c r="B6" s="805"/>
      <c r="C6" s="805"/>
      <c r="D6" s="805"/>
      <c r="E6" s="805"/>
      <c r="F6" s="805"/>
      <c r="G6" s="805"/>
      <c r="H6" s="805"/>
      <c r="I6" s="805"/>
      <c r="J6" s="805"/>
    </row>
    <row r="7" spans="1:12" x14ac:dyDescent="0.25">
      <c r="A7" s="3"/>
      <c r="B7" s="3"/>
      <c r="C7" s="3"/>
      <c r="D7" s="31"/>
      <c r="E7" s="3"/>
      <c r="F7" s="3"/>
      <c r="G7" s="3"/>
      <c r="H7" s="3"/>
      <c r="I7" s="3"/>
      <c r="J7" s="4" t="s">
        <v>13</v>
      </c>
      <c r="K7" s="2"/>
    </row>
    <row r="8" spans="1:12" s="5" customFormat="1" ht="34.5" customHeight="1" x14ac:dyDescent="0.25">
      <c r="A8" s="806" t="s">
        <v>23</v>
      </c>
      <c r="B8" s="806" t="s">
        <v>24</v>
      </c>
      <c r="C8" s="806" t="s">
        <v>25</v>
      </c>
      <c r="D8" s="806" t="s">
        <v>26</v>
      </c>
      <c r="E8" s="806" t="s">
        <v>27</v>
      </c>
      <c r="F8" s="806" t="s">
        <v>28</v>
      </c>
      <c r="G8" s="808" t="s">
        <v>29</v>
      </c>
      <c r="H8" s="809"/>
      <c r="I8" s="810"/>
      <c r="J8" s="806" t="s">
        <v>1370</v>
      </c>
    </row>
    <row r="9" spans="1:12" s="5" customFormat="1" ht="25.5" customHeight="1" x14ac:dyDescent="0.25">
      <c r="A9" s="807"/>
      <c r="B9" s="807"/>
      <c r="C9" s="807"/>
      <c r="D9" s="807"/>
      <c r="E9" s="807"/>
      <c r="F9" s="807"/>
      <c r="G9" s="6">
        <v>2017</v>
      </c>
      <c r="H9" s="6">
        <v>2018</v>
      </c>
      <c r="I9" s="6">
        <v>2019</v>
      </c>
      <c r="J9" s="807"/>
    </row>
    <row r="10" spans="1:12" s="13" customFormat="1" ht="25.5" customHeight="1" x14ac:dyDescent="0.25">
      <c r="A10" s="17">
        <v>1</v>
      </c>
      <c r="B10" s="25">
        <v>2</v>
      </c>
      <c r="C10" s="25">
        <v>3</v>
      </c>
      <c r="D10" s="17">
        <v>4</v>
      </c>
      <c r="E10" s="25">
        <v>5</v>
      </c>
      <c r="F10" s="147" t="s">
        <v>31</v>
      </c>
      <c r="G10" s="147">
        <v>7</v>
      </c>
      <c r="H10" s="147">
        <v>8</v>
      </c>
      <c r="I10" s="147">
        <v>9</v>
      </c>
      <c r="J10" s="25">
        <v>10</v>
      </c>
    </row>
    <row r="11" spans="1:12" x14ac:dyDescent="0.25">
      <c r="A11" s="124" t="s">
        <v>32</v>
      </c>
      <c r="B11" s="125" t="s">
        <v>147</v>
      </c>
      <c r="C11" s="125" t="s">
        <v>148</v>
      </c>
      <c r="D11" s="127">
        <v>1</v>
      </c>
      <c r="E11" s="127">
        <v>900</v>
      </c>
      <c r="F11" s="142">
        <v>900</v>
      </c>
      <c r="G11" s="142">
        <v>900</v>
      </c>
      <c r="H11" s="142"/>
      <c r="I11" s="142"/>
      <c r="J11" s="244" t="s">
        <v>174</v>
      </c>
      <c r="K11" s="245"/>
      <c r="L11" s="245"/>
    </row>
    <row r="12" spans="1:12" x14ac:dyDescent="0.25">
      <c r="A12" s="124" t="s">
        <v>33</v>
      </c>
      <c r="B12" s="125" t="s">
        <v>156</v>
      </c>
      <c r="C12" s="392" t="s">
        <v>157</v>
      </c>
      <c r="D12" s="127"/>
      <c r="E12" s="125"/>
      <c r="F12" s="32">
        <v>300</v>
      </c>
      <c r="G12" s="142"/>
      <c r="H12" s="142">
        <v>300</v>
      </c>
      <c r="I12" s="142"/>
      <c r="J12" s="244" t="s">
        <v>169</v>
      </c>
      <c r="K12" s="245"/>
      <c r="L12" s="245"/>
    </row>
    <row r="13" spans="1:12" ht="31.5" x14ac:dyDescent="0.25">
      <c r="A13" s="124" t="s">
        <v>35</v>
      </c>
      <c r="B13" s="125" t="s">
        <v>153</v>
      </c>
      <c r="C13" s="125" t="s">
        <v>154</v>
      </c>
      <c r="D13" s="1">
        <v>1</v>
      </c>
      <c r="E13" s="1">
        <v>3000</v>
      </c>
      <c r="F13" s="142">
        <v>3000</v>
      </c>
      <c r="G13" s="142"/>
      <c r="H13" s="142">
        <v>3000</v>
      </c>
      <c r="I13" s="142"/>
      <c r="J13" s="244" t="s">
        <v>175</v>
      </c>
      <c r="K13" s="245"/>
      <c r="L13" s="245"/>
    </row>
    <row r="14" spans="1:12" x14ac:dyDescent="0.25">
      <c r="A14" s="126"/>
      <c r="B14" s="803" t="s">
        <v>40</v>
      </c>
      <c r="C14" s="803"/>
      <c r="D14" s="803"/>
      <c r="E14" s="803"/>
      <c r="F14" s="7">
        <f>SUM(F11:F13)</f>
        <v>4200</v>
      </c>
      <c r="G14" s="7">
        <f>SUM(G11:G13)</f>
        <v>900</v>
      </c>
      <c r="H14" s="7">
        <f>SUM(H11:H13)</f>
        <v>3300</v>
      </c>
      <c r="I14" s="7">
        <f>SUM(I11:I13)</f>
        <v>0</v>
      </c>
      <c r="J14" s="126"/>
    </row>
  </sheetData>
  <mergeCells count="17">
    <mergeCell ref="B14:E14"/>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13"/>
  <sheetViews>
    <sheetView workbookViewId="0">
      <selection activeCell="J12" sqref="J12"/>
    </sheetView>
  </sheetViews>
  <sheetFormatPr defaultRowHeight="15.75" x14ac:dyDescent="0.25"/>
  <cols>
    <col min="1" max="1" width="5" style="1" customWidth="1"/>
    <col min="2" max="2" width="41.140625" style="1" customWidth="1"/>
    <col min="3" max="3" width="19.5703125" style="1" customWidth="1"/>
    <col min="4" max="4" width="9.7109375" style="1" customWidth="1"/>
    <col min="5" max="5" width="15.140625" style="1" customWidth="1"/>
    <col min="6" max="6" width="13.140625" style="1" customWidth="1"/>
    <col min="7" max="8" width="7.85546875" style="1" bestFit="1" customWidth="1"/>
    <col min="9" max="9" width="5.85546875" style="1" bestFit="1" customWidth="1"/>
    <col min="10" max="10" width="52.7109375" style="1" bestFit="1" customWidth="1"/>
    <col min="11" max="16384" width="9.140625" style="1"/>
  </cols>
  <sheetData>
    <row r="1" spans="1:12" x14ac:dyDescent="0.25">
      <c r="J1" s="208" t="s">
        <v>1225</v>
      </c>
      <c r="K1" s="2"/>
    </row>
    <row r="2" spans="1:12" x14ac:dyDescent="0.25">
      <c r="A2" s="801" t="s">
        <v>17</v>
      </c>
      <c r="B2" s="801"/>
      <c r="C2" s="822" t="s">
        <v>145</v>
      </c>
      <c r="D2" s="822"/>
      <c r="E2" s="822"/>
      <c r="F2" s="209"/>
      <c r="G2" s="209"/>
      <c r="H2" s="209"/>
      <c r="I2" s="209"/>
      <c r="J2" s="209"/>
    </row>
    <row r="3" spans="1:12" x14ac:dyDescent="0.25">
      <c r="A3" s="799" t="s">
        <v>19</v>
      </c>
      <c r="B3" s="800"/>
      <c r="C3" s="822" t="s">
        <v>145</v>
      </c>
      <c r="D3" s="822"/>
      <c r="E3" s="822"/>
      <c r="F3" s="209"/>
      <c r="G3" s="209"/>
      <c r="H3" s="209"/>
      <c r="I3" s="209"/>
      <c r="J3" s="205"/>
    </row>
    <row r="4" spans="1:12" x14ac:dyDescent="0.25">
      <c r="A4" s="801" t="s">
        <v>20</v>
      </c>
      <c r="B4" s="801"/>
      <c r="C4" s="823" t="s">
        <v>3</v>
      </c>
      <c r="D4" s="823"/>
      <c r="E4" s="823"/>
      <c r="F4" s="209"/>
      <c r="G4" s="209"/>
      <c r="H4" s="209"/>
      <c r="I4" s="209"/>
      <c r="J4" s="209"/>
    </row>
    <row r="5" spans="1:12" x14ac:dyDescent="0.25">
      <c r="A5" s="829" t="s">
        <v>176</v>
      </c>
      <c r="B5" s="829"/>
      <c r="C5" s="829"/>
      <c r="D5" s="829"/>
      <c r="E5" s="829"/>
      <c r="F5" s="829"/>
      <c r="G5" s="829"/>
      <c r="H5" s="829"/>
      <c r="I5" s="829"/>
      <c r="J5" s="829"/>
    </row>
    <row r="6" spans="1:12" x14ac:dyDescent="0.25">
      <c r="A6" s="805" t="s">
        <v>22</v>
      </c>
      <c r="B6" s="805"/>
      <c r="C6" s="805"/>
      <c r="D6" s="805"/>
      <c r="E6" s="805"/>
      <c r="F6" s="805"/>
      <c r="G6" s="805"/>
      <c r="H6" s="805"/>
      <c r="I6" s="805"/>
      <c r="J6" s="805"/>
    </row>
    <row r="7" spans="1:12" x14ac:dyDescent="0.25">
      <c r="A7" s="3"/>
      <c r="B7" s="3"/>
      <c r="C7" s="3"/>
      <c r="D7" s="31"/>
      <c r="E7" s="3"/>
      <c r="F7" s="3"/>
      <c r="G7" s="3"/>
      <c r="H7" s="3"/>
      <c r="I7" s="3"/>
      <c r="J7" s="4" t="s">
        <v>13</v>
      </c>
      <c r="K7" s="2"/>
    </row>
    <row r="8" spans="1:12" s="5" customFormat="1" x14ac:dyDescent="0.25">
      <c r="A8" s="806" t="s">
        <v>23</v>
      </c>
      <c r="B8" s="806" t="s">
        <v>24</v>
      </c>
      <c r="C8" s="806" t="s">
        <v>25</v>
      </c>
      <c r="D8" s="806" t="s">
        <v>26</v>
      </c>
      <c r="E8" s="806" t="s">
        <v>27</v>
      </c>
      <c r="F8" s="806" t="s">
        <v>28</v>
      </c>
      <c r="G8" s="808" t="s">
        <v>29</v>
      </c>
      <c r="H8" s="809"/>
      <c r="I8" s="810"/>
      <c r="J8" s="806" t="s">
        <v>1371</v>
      </c>
    </row>
    <row r="9" spans="1:12" s="5" customFormat="1" x14ac:dyDescent="0.25">
      <c r="A9" s="807"/>
      <c r="B9" s="807"/>
      <c r="C9" s="807"/>
      <c r="D9" s="807"/>
      <c r="E9" s="807"/>
      <c r="F9" s="807"/>
      <c r="G9" s="6">
        <v>2017</v>
      </c>
      <c r="H9" s="6">
        <v>2018</v>
      </c>
      <c r="I9" s="6">
        <v>2019</v>
      </c>
      <c r="J9" s="807"/>
    </row>
    <row r="10" spans="1:12" s="13" customFormat="1" x14ac:dyDescent="0.25">
      <c r="A10" s="17">
        <v>1</v>
      </c>
      <c r="B10" s="25">
        <v>2</v>
      </c>
      <c r="C10" s="25">
        <v>3</v>
      </c>
      <c r="D10" s="17">
        <v>4</v>
      </c>
      <c r="E10" s="25">
        <v>5</v>
      </c>
      <c r="F10" s="147" t="s">
        <v>31</v>
      </c>
      <c r="G10" s="147">
        <v>7</v>
      </c>
      <c r="H10" s="147">
        <v>8</v>
      </c>
      <c r="I10" s="147">
        <v>9</v>
      </c>
      <c r="J10" s="25">
        <v>10</v>
      </c>
    </row>
    <row r="11" spans="1:12" ht="31.5" x14ac:dyDescent="0.25">
      <c r="A11" s="124" t="s">
        <v>32</v>
      </c>
      <c r="B11" s="125" t="s">
        <v>177</v>
      </c>
      <c r="C11" s="125"/>
      <c r="D11" s="14">
        <v>1</v>
      </c>
      <c r="E11" s="224">
        <v>4000</v>
      </c>
      <c r="F11" s="142">
        <v>4000</v>
      </c>
      <c r="G11" s="142">
        <v>4000</v>
      </c>
      <c r="H11" s="1">
        <v>0</v>
      </c>
      <c r="I11" s="142">
        <v>0</v>
      </c>
      <c r="J11" s="244" t="s">
        <v>178</v>
      </c>
      <c r="K11" s="245"/>
      <c r="L11" s="245"/>
    </row>
    <row r="12" spans="1:12" x14ac:dyDescent="0.25">
      <c r="A12" s="124" t="s">
        <v>33</v>
      </c>
      <c r="B12" s="125" t="s">
        <v>179</v>
      </c>
      <c r="C12" s="246"/>
      <c r="D12" s="127">
        <v>1</v>
      </c>
      <c r="E12" s="249">
        <v>5000</v>
      </c>
      <c r="F12" s="32">
        <v>5000</v>
      </c>
      <c r="G12" s="142">
        <v>4000</v>
      </c>
      <c r="H12" s="142">
        <v>1000</v>
      </c>
      <c r="I12" s="142">
        <v>0</v>
      </c>
      <c r="J12" s="244" t="s">
        <v>180</v>
      </c>
      <c r="K12" s="245"/>
      <c r="L12" s="245"/>
    </row>
    <row r="13" spans="1:12" x14ac:dyDescent="0.25">
      <c r="A13" s="126"/>
      <c r="B13" s="803" t="s">
        <v>40</v>
      </c>
      <c r="C13" s="803"/>
      <c r="D13" s="803"/>
      <c r="E13" s="803"/>
      <c r="F13" s="7">
        <f>SUM(F11:F12)</f>
        <v>9000</v>
      </c>
      <c r="G13" s="7">
        <f>SUM(G11:G12)</f>
        <v>8000</v>
      </c>
      <c r="H13" s="7">
        <f>SUM(H12:H12)</f>
        <v>1000</v>
      </c>
      <c r="I13" s="7">
        <f>SUM(I11:I12)</f>
        <v>0</v>
      </c>
      <c r="J13" s="126"/>
    </row>
  </sheetData>
  <mergeCells count="17">
    <mergeCell ref="B13:E13"/>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7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J25"/>
  <sheetViews>
    <sheetView topLeftCell="A13" workbookViewId="0">
      <selection activeCell="J12" sqref="J12"/>
    </sheetView>
  </sheetViews>
  <sheetFormatPr defaultRowHeight="15.75" x14ac:dyDescent="0.25"/>
  <cols>
    <col min="1" max="1" width="5.85546875" style="1" customWidth="1"/>
    <col min="2" max="2" width="51.7109375" style="1" customWidth="1"/>
    <col min="3" max="3" width="28.85546875" style="1" customWidth="1"/>
    <col min="4" max="4" width="10.140625" style="1" customWidth="1"/>
    <col min="5" max="5" width="15.140625" style="1" customWidth="1"/>
    <col min="6" max="6" width="14.28515625" style="1" customWidth="1"/>
    <col min="7" max="7" width="9" style="1" bestFit="1" customWidth="1"/>
    <col min="8" max="8" width="10.140625" style="1" bestFit="1" customWidth="1"/>
    <col min="9" max="9" width="5.85546875" style="1" bestFit="1" customWidth="1"/>
    <col min="10" max="10" width="47" style="1" customWidth="1"/>
    <col min="11" max="256" width="9.140625" style="1"/>
    <col min="257" max="257" width="18.42578125" style="1" customWidth="1"/>
    <col min="258" max="258" width="13.7109375" style="1" customWidth="1"/>
    <col min="259" max="259" width="12.85546875" style="1" customWidth="1"/>
    <col min="260" max="260" width="17.28515625" style="1" customWidth="1"/>
    <col min="261" max="261" width="15.140625" style="1" customWidth="1"/>
    <col min="262" max="265" width="21.7109375" style="1" customWidth="1"/>
    <col min="266" max="266" width="47" style="1" customWidth="1"/>
    <col min="267" max="512" width="9.140625" style="1"/>
    <col min="513" max="513" width="18.42578125" style="1" customWidth="1"/>
    <col min="514" max="514" width="13.7109375" style="1" customWidth="1"/>
    <col min="515" max="515" width="12.85546875" style="1" customWidth="1"/>
    <col min="516" max="516" width="17.28515625" style="1" customWidth="1"/>
    <col min="517" max="517" width="15.140625" style="1" customWidth="1"/>
    <col min="518" max="521" width="21.7109375" style="1" customWidth="1"/>
    <col min="522" max="522" width="47" style="1" customWidth="1"/>
    <col min="523" max="768" width="9.140625" style="1"/>
    <col min="769" max="769" width="18.42578125" style="1" customWidth="1"/>
    <col min="770" max="770" width="13.7109375" style="1" customWidth="1"/>
    <col min="771" max="771" width="12.85546875" style="1" customWidth="1"/>
    <col min="772" max="772" width="17.28515625" style="1" customWidth="1"/>
    <col min="773" max="773" width="15.140625" style="1" customWidth="1"/>
    <col min="774" max="777" width="21.7109375" style="1" customWidth="1"/>
    <col min="778" max="778" width="47" style="1" customWidth="1"/>
    <col min="779" max="1024" width="9.140625" style="1"/>
    <col min="1025" max="1025" width="18.42578125" style="1" customWidth="1"/>
    <col min="1026" max="1026" width="13.7109375" style="1" customWidth="1"/>
    <col min="1027" max="1027" width="12.85546875" style="1" customWidth="1"/>
    <col min="1028" max="1028" width="17.28515625" style="1" customWidth="1"/>
    <col min="1029" max="1029" width="15.140625" style="1" customWidth="1"/>
    <col min="1030" max="1033" width="21.7109375" style="1" customWidth="1"/>
    <col min="1034" max="1034" width="47" style="1" customWidth="1"/>
    <col min="1035" max="1280" width="9.140625" style="1"/>
    <col min="1281" max="1281" width="18.42578125" style="1" customWidth="1"/>
    <col min="1282" max="1282" width="13.7109375" style="1" customWidth="1"/>
    <col min="1283" max="1283" width="12.85546875" style="1" customWidth="1"/>
    <col min="1284" max="1284" width="17.28515625" style="1" customWidth="1"/>
    <col min="1285" max="1285" width="15.140625" style="1" customWidth="1"/>
    <col min="1286" max="1289" width="21.7109375" style="1" customWidth="1"/>
    <col min="1290" max="1290" width="47" style="1" customWidth="1"/>
    <col min="1291" max="1536" width="9.140625" style="1"/>
    <col min="1537" max="1537" width="18.42578125" style="1" customWidth="1"/>
    <col min="1538" max="1538" width="13.7109375" style="1" customWidth="1"/>
    <col min="1539" max="1539" width="12.85546875" style="1" customWidth="1"/>
    <col min="1540" max="1540" width="17.28515625" style="1" customWidth="1"/>
    <col min="1541" max="1541" width="15.140625" style="1" customWidth="1"/>
    <col min="1542" max="1545" width="21.7109375" style="1" customWidth="1"/>
    <col min="1546" max="1546" width="47" style="1" customWidth="1"/>
    <col min="1547" max="1792" width="9.140625" style="1"/>
    <col min="1793" max="1793" width="18.42578125" style="1" customWidth="1"/>
    <col min="1794" max="1794" width="13.7109375" style="1" customWidth="1"/>
    <col min="1795" max="1795" width="12.85546875" style="1" customWidth="1"/>
    <col min="1796" max="1796" width="17.28515625" style="1" customWidth="1"/>
    <col min="1797" max="1797" width="15.140625" style="1" customWidth="1"/>
    <col min="1798" max="1801" width="21.7109375" style="1" customWidth="1"/>
    <col min="1802" max="1802" width="47" style="1" customWidth="1"/>
    <col min="1803" max="2048" width="9.140625" style="1"/>
    <col min="2049" max="2049" width="18.42578125" style="1" customWidth="1"/>
    <col min="2050" max="2050" width="13.7109375" style="1" customWidth="1"/>
    <col min="2051" max="2051" width="12.85546875" style="1" customWidth="1"/>
    <col min="2052" max="2052" width="17.28515625" style="1" customWidth="1"/>
    <col min="2053" max="2053" width="15.140625" style="1" customWidth="1"/>
    <col min="2054" max="2057" width="21.7109375" style="1" customWidth="1"/>
    <col min="2058" max="2058" width="47" style="1" customWidth="1"/>
    <col min="2059" max="2304" width="9.140625" style="1"/>
    <col min="2305" max="2305" width="18.42578125" style="1" customWidth="1"/>
    <col min="2306" max="2306" width="13.7109375" style="1" customWidth="1"/>
    <col min="2307" max="2307" width="12.85546875" style="1" customWidth="1"/>
    <col min="2308" max="2308" width="17.28515625" style="1" customWidth="1"/>
    <col min="2309" max="2309" width="15.140625" style="1" customWidth="1"/>
    <col min="2310" max="2313" width="21.7109375" style="1" customWidth="1"/>
    <col min="2314" max="2314" width="47" style="1" customWidth="1"/>
    <col min="2315" max="2560" width="9.140625" style="1"/>
    <col min="2561" max="2561" width="18.42578125" style="1" customWidth="1"/>
    <col min="2562" max="2562" width="13.7109375" style="1" customWidth="1"/>
    <col min="2563" max="2563" width="12.85546875" style="1" customWidth="1"/>
    <col min="2564" max="2564" width="17.28515625" style="1" customWidth="1"/>
    <col min="2565" max="2565" width="15.140625" style="1" customWidth="1"/>
    <col min="2566" max="2569" width="21.7109375" style="1" customWidth="1"/>
    <col min="2570" max="2570" width="47" style="1" customWidth="1"/>
    <col min="2571" max="2816" width="9.140625" style="1"/>
    <col min="2817" max="2817" width="18.42578125" style="1" customWidth="1"/>
    <col min="2818" max="2818" width="13.7109375" style="1" customWidth="1"/>
    <col min="2819" max="2819" width="12.85546875" style="1" customWidth="1"/>
    <col min="2820" max="2820" width="17.28515625" style="1" customWidth="1"/>
    <col min="2821" max="2821" width="15.140625" style="1" customWidth="1"/>
    <col min="2822" max="2825" width="21.7109375" style="1" customWidth="1"/>
    <col min="2826" max="2826" width="47" style="1" customWidth="1"/>
    <col min="2827" max="3072" width="9.140625" style="1"/>
    <col min="3073" max="3073" width="18.42578125" style="1" customWidth="1"/>
    <col min="3074" max="3074" width="13.7109375" style="1" customWidth="1"/>
    <col min="3075" max="3075" width="12.85546875" style="1" customWidth="1"/>
    <col min="3076" max="3076" width="17.28515625" style="1" customWidth="1"/>
    <col min="3077" max="3077" width="15.140625" style="1" customWidth="1"/>
    <col min="3078" max="3081" width="21.7109375" style="1" customWidth="1"/>
    <col min="3082" max="3082" width="47" style="1" customWidth="1"/>
    <col min="3083" max="3328" width="9.140625" style="1"/>
    <col min="3329" max="3329" width="18.42578125" style="1" customWidth="1"/>
    <col min="3330" max="3330" width="13.7109375" style="1" customWidth="1"/>
    <col min="3331" max="3331" width="12.85546875" style="1" customWidth="1"/>
    <col min="3332" max="3332" width="17.28515625" style="1" customWidth="1"/>
    <col min="3333" max="3333" width="15.140625" style="1" customWidth="1"/>
    <col min="3334" max="3337" width="21.7109375" style="1" customWidth="1"/>
    <col min="3338" max="3338" width="47" style="1" customWidth="1"/>
    <col min="3339" max="3584" width="9.140625" style="1"/>
    <col min="3585" max="3585" width="18.42578125" style="1" customWidth="1"/>
    <col min="3586" max="3586" width="13.7109375" style="1" customWidth="1"/>
    <col min="3587" max="3587" width="12.85546875" style="1" customWidth="1"/>
    <col min="3588" max="3588" width="17.28515625" style="1" customWidth="1"/>
    <col min="3589" max="3589" width="15.140625" style="1" customWidth="1"/>
    <col min="3590" max="3593" width="21.7109375" style="1" customWidth="1"/>
    <col min="3594" max="3594" width="47" style="1" customWidth="1"/>
    <col min="3595" max="3840" width="9.140625" style="1"/>
    <col min="3841" max="3841" width="18.42578125" style="1" customWidth="1"/>
    <col min="3842" max="3842" width="13.7109375" style="1" customWidth="1"/>
    <col min="3843" max="3843" width="12.85546875" style="1" customWidth="1"/>
    <col min="3844" max="3844" width="17.28515625" style="1" customWidth="1"/>
    <col min="3845" max="3845" width="15.140625" style="1" customWidth="1"/>
    <col min="3846" max="3849" width="21.7109375" style="1" customWidth="1"/>
    <col min="3850" max="3850" width="47" style="1" customWidth="1"/>
    <col min="3851" max="4096" width="9.140625" style="1"/>
    <col min="4097" max="4097" width="18.42578125" style="1" customWidth="1"/>
    <col min="4098" max="4098" width="13.7109375" style="1" customWidth="1"/>
    <col min="4099" max="4099" width="12.85546875" style="1" customWidth="1"/>
    <col min="4100" max="4100" width="17.28515625" style="1" customWidth="1"/>
    <col min="4101" max="4101" width="15.140625" style="1" customWidth="1"/>
    <col min="4102" max="4105" width="21.7109375" style="1" customWidth="1"/>
    <col min="4106" max="4106" width="47" style="1" customWidth="1"/>
    <col min="4107" max="4352" width="9.140625" style="1"/>
    <col min="4353" max="4353" width="18.42578125" style="1" customWidth="1"/>
    <col min="4354" max="4354" width="13.7109375" style="1" customWidth="1"/>
    <col min="4355" max="4355" width="12.85546875" style="1" customWidth="1"/>
    <col min="4356" max="4356" width="17.28515625" style="1" customWidth="1"/>
    <col min="4357" max="4357" width="15.140625" style="1" customWidth="1"/>
    <col min="4358" max="4361" width="21.7109375" style="1" customWidth="1"/>
    <col min="4362" max="4362" width="47" style="1" customWidth="1"/>
    <col min="4363" max="4608" width="9.140625" style="1"/>
    <col min="4609" max="4609" width="18.42578125" style="1" customWidth="1"/>
    <col min="4610" max="4610" width="13.7109375" style="1" customWidth="1"/>
    <col min="4611" max="4611" width="12.85546875" style="1" customWidth="1"/>
    <col min="4612" max="4612" width="17.28515625" style="1" customWidth="1"/>
    <col min="4613" max="4613" width="15.140625" style="1" customWidth="1"/>
    <col min="4614" max="4617" width="21.7109375" style="1" customWidth="1"/>
    <col min="4618" max="4618" width="47" style="1" customWidth="1"/>
    <col min="4619" max="4864" width="9.140625" style="1"/>
    <col min="4865" max="4865" width="18.42578125" style="1" customWidth="1"/>
    <col min="4866" max="4866" width="13.7109375" style="1" customWidth="1"/>
    <col min="4867" max="4867" width="12.85546875" style="1" customWidth="1"/>
    <col min="4868" max="4868" width="17.28515625" style="1" customWidth="1"/>
    <col min="4869" max="4869" width="15.140625" style="1" customWidth="1"/>
    <col min="4870" max="4873" width="21.7109375" style="1" customWidth="1"/>
    <col min="4874" max="4874" width="47" style="1" customWidth="1"/>
    <col min="4875" max="5120" width="9.140625" style="1"/>
    <col min="5121" max="5121" width="18.42578125" style="1" customWidth="1"/>
    <col min="5122" max="5122" width="13.7109375" style="1" customWidth="1"/>
    <col min="5123" max="5123" width="12.85546875" style="1" customWidth="1"/>
    <col min="5124" max="5124" width="17.28515625" style="1" customWidth="1"/>
    <col min="5125" max="5125" width="15.140625" style="1" customWidth="1"/>
    <col min="5126" max="5129" width="21.7109375" style="1" customWidth="1"/>
    <col min="5130" max="5130" width="47" style="1" customWidth="1"/>
    <col min="5131" max="5376" width="9.140625" style="1"/>
    <col min="5377" max="5377" width="18.42578125" style="1" customWidth="1"/>
    <col min="5378" max="5378" width="13.7109375" style="1" customWidth="1"/>
    <col min="5379" max="5379" width="12.85546875" style="1" customWidth="1"/>
    <col min="5380" max="5380" width="17.28515625" style="1" customWidth="1"/>
    <col min="5381" max="5381" width="15.140625" style="1" customWidth="1"/>
    <col min="5382" max="5385" width="21.7109375" style="1" customWidth="1"/>
    <col min="5386" max="5386" width="47" style="1" customWidth="1"/>
    <col min="5387" max="5632" width="9.140625" style="1"/>
    <col min="5633" max="5633" width="18.42578125" style="1" customWidth="1"/>
    <col min="5634" max="5634" width="13.7109375" style="1" customWidth="1"/>
    <col min="5635" max="5635" width="12.85546875" style="1" customWidth="1"/>
    <col min="5636" max="5636" width="17.28515625" style="1" customWidth="1"/>
    <col min="5637" max="5637" width="15.140625" style="1" customWidth="1"/>
    <col min="5638" max="5641" width="21.7109375" style="1" customWidth="1"/>
    <col min="5642" max="5642" width="47" style="1" customWidth="1"/>
    <col min="5643" max="5888" width="9.140625" style="1"/>
    <col min="5889" max="5889" width="18.42578125" style="1" customWidth="1"/>
    <col min="5890" max="5890" width="13.7109375" style="1" customWidth="1"/>
    <col min="5891" max="5891" width="12.85546875" style="1" customWidth="1"/>
    <col min="5892" max="5892" width="17.28515625" style="1" customWidth="1"/>
    <col min="5893" max="5893" width="15.140625" style="1" customWidth="1"/>
    <col min="5894" max="5897" width="21.7109375" style="1" customWidth="1"/>
    <col min="5898" max="5898" width="47" style="1" customWidth="1"/>
    <col min="5899" max="6144" width="9.140625" style="1"/>
    <col min="6145" max="6145" width="18.42578125" style="1" customWidth="1"/>
    <col min="6146" max="6146" width="13.7109375" style="1" customWidth="1"/>
    <col min="6147" max="6147" width="12.85546875" style="1" customWidth="1"/>
    <col min="6148" max="6148" width="17.28515625" style="1" customWidth="1"/>
    <col min="6149" max="6149" width="15.140625" style="1" customWidth="1"/>
    <col min="6150" max="6153" width="21.7109375" style="1" customWidth="1"/>
    <col min="6154" max="6154" width="47" style="1" customWidth="1"/>
    <col min="6155" max="6400" width="9.140625" style="1"/>
    <col min="6401" max="6401" width="18.42578125" style="1" customWidth="1"/>
    <col min="6402" max="6402" width="13.7109375" style="1" customWidth="1"/>
    <col min="6403" max="6403" width="12.85546875" style="1" customWidth="1"/>
    <col min="6404" max="6404" width="17.28515625" style="1" customWidth="1"/>
    <col min="6405" max="6405" width="15.140625" style="1" customWidth="1"/>
    <col min="6406" max="6409" width="21.7109375" style="1" customWidth="1"/>
    <col min="6410" max="6410" width="47" style="1" customWidth="1"/>
    <col min="6411" max="6656" width="9.140625" style="1"/>
    <col min="6657" max="6657" width="18.42578125" style="1" customWidth="1"/>
    <col min="6658" max="6658" width="13.7109375" style="1" customWidth="1"/>
    <col min="6659" max="6659" width="12.85546875" style="1" customWidth="1"/>
    <col min="6660" max="6660" width="17.28515625" style="1" customWidth="1"/>
    <col min="6661" max="6661" width="15.140625" style="1" customWidth="1"/>
    <col min="6662" max="6665" width="21.7109375" style="1" customWidth="1"/>
    <col min="6666" max="6666" width="47" style="1" customWidth="1"/>
    <col min="6667" max="6912" width="9.140625" style="1"/>
    <col min="6913" max="6913" width="18.42578125" style="1" customWidth="1"/>
    <col min="6914" max="6914" width="13.7109375" style="1" customWidth="1"/>
    <col min="6915" max="6915" width="12.85546875" style="1" customWidth="1"/>
    <col min="6916" max="6916" width="17.28515625" style="1" customWidth="1"/>
    <col min="6917" max="6917" width="15.140625" style="1" customWidth="1"/>
    <col min="6918" max="6921" width="21.7109375" style="1" customWidth="1"/>
    <col min="6922" max="6922" width="47" style="1" customWidth="1"/>
    <col min="6923" max="7168" width="9.140625" style="1"/>
    <col min="7169" max="7169" width="18.42578125" style="1" customWidth="1"/>
    <col min="7170" max="7170" width="13.7109375" style="1" customWidth="1"/>
    <col min="7171" max="7171" width="12.85546875" style="1" customWidth="1"/>
    <col min="7172" max="7172" width="17.28515625" style="1" customWidth="1"/>
    <col min="7173" max="7173" width="15.140625" style="1" customWidth="1"/>
    <col min="7174" max="7177" width="21.7109375" style="1" customWidth="1"/>
    <col min="7178" max="7178" width="47" style="1" customWidth="1"/>
    <col min="7179" max="7424" width="9.140625" style="1"/>
    <col min="7425" max="7425" width="18.42578125" style="1" customWidth="1"/>
    <col min="7426" max="7426" width="13.7109375" style="1" customWidth="1"/>
    <col min="7427" max="7427" width="12.85546875" style="1" customWidth="1"/>
    <col min="7428" max="7428" width="17.28515625" style="1" customWidth="1"/>
    <col min="7429" max="7429" width="15.140625" style="1" customWidth="1"/>
    <col min="7430" max="7433" width="21.7109375" style="1" customWidth="1"/>
    <col min="7434" max="7434" width="47" style="1" customWidth="1"/>
    <col min="7435" max="7680" width="9.140625" style="1"/>
    <col min="7681" max="7681" width="18.42578125" style="1" customWidth="1"/>
    <col min="7682" max="7682" width="13.7109375" style="1" customWidth="1"/>
    <col min="7683" max="7683" width="12.85546875" style="1" customWidth="1"/>
    <col min="7684" max="7684" width="17.28515625" style="1" customWidth="1"/>
    <col min="7685" max="7685" width="15.140625" style="1" customWidth="1"/>
    <col min="7686" max="7689" width="21.7109375" style="1" customWidth="1"/>
    <col min="7690" max="7690" width="47" style="1" customWidth="1"/>
    <col min="7691" max="7936" width="9.140625" style="1"/>
    <col min="7937" max="7937" width="18.42578125" style="1" customWidth="1"/>
    <col min="7938" max="7938" width="13.7109375" style="1" customWidth="1"/>
    <col min="7939" max="7939" width="12.85546875" style="1" customWidth="1"/>
    <col min="7940" max="7940" width="17.28515625" style="1" customWidth="1"/>
    <col min="7941" max="7941" width="15.140625" style="1" customWidth="1"/>
    <col min="7942" max="7945" width="21.7109375" style="1" customWidth="1"/>
    <col min="7946" max="7946" width="47" style="1" customWidth="1"/>
    <col min="7947" max="8192" width="9.140625" style="1"/>
    <col min="8193" max="8193" width="18.42578125" style="1" customWidth="1"/>
    <col min="8194" max="8194" width="13.7109375" style="1" customWidth="1"/>
    <col min="8195" max="8195" width="12.85546875" style="1" customWidth="1"/>
    <col min="8196" max="8196" width="17.28515625" style="1" customWidth="1"/>
    <col min="8197" max="8197" width="15.140625" style="1" customWidth="1"/>
    <col min="8198" max="8201" width="21.7109375" style="1" customWidth="1"/>
    <col min="8202" max="8202" width="47" style="1" customWidth="1"/>
    <col min="8203" max="8448" width="9.140625" style="1"/>
    <col min="8449" max="8449" width="18.42578125" style="1" customWidth="1"/>
    <col min="8450" max="8450" width="13.7109375" style="1" customWidth="1"/>
    <col min="8451" max="8451" width="12.85546875" style="1" customWidth="1"/>
    <col min="8452" max="8452" width="17.28515625" style="1" customWidth="1"/>
    <col min="8453" max="8453" width="15.140625" style="1" customWidth="1"/>
    <col min="8454" max="8457" width="21.7109375" style="1" customWidth="1"/>
    <col min="8458" max="8458" width="47" style="1" customWidth="1"/>
    <col min="8459" max="8704" width="9.140625" style="1"/>
    <col min="8705" max="8705" width="18.42578125" style="1" customWidth="1"/>
    <col min="8706" max="8706" width="13.7109375" style="1" customWidth="1"/>
    <col min="8707" max="8707" width="12.85546875" style="1" customWidth="1"/>
    <col min="8708" max="8708" width="17.28515625" style="1" customWidth="1"/>
    <col min="8709" max="8709" width="15.140625" style="1" customWidth="1"/>
    <col min="8710" max="8713" width="21.7109375" style="1" customWidth="1"/>
    <col min="8714" max="8714" width="47" style="1" customWidth="1"/>
    <col min="8715" max="8960" width="9.140625" style="1"/>
    <col min="8961" max="8961" width="18.42578125" style="1" customWidth="1"/>
    <col min="8962" max="8962" width="13.7109375" style="1" customWidth="1"/>
    <col min="8963" max="8963" width="12.85546875" style="1" customWidth="1"/>
    <col min="8964" max="8964" width="17.28515625" style="1" customWidth="1"/>
    <col min="8965" max="8965" width="15.140625" style="1" customWidth="1"/>
    <col min="8966" max="8969" width="21.7109375" style="1" customWidth="1"/>
    <col min="8970" max="8970" width="47" style="1" customWidth="1"/>
    <col min="8971" max="9216" width="9.140625" style="1"/>
    <col min="9217" max="9217" width="18.42578125" style="1" customWidth="1"/>
    <col min="9218" max="9218" width="13.7109375" style="1" customWidth="1"/>
    <col min="9219" max="9219" width="12.85546875" style="1" customWidth="1"/>
    <col min="9220" max="9220" width="17.28515625" style="1" customWidth="1"/>
    <col min="9221" max="9221" width="15.140625" style="1" customWidth="1"/>
    <col min="9222" max="9225" width="21.7109375" style="1" customWidth="1"/>
    <col min="9226" max="9226" width="47" style="1" customWidth="1"/>
    <col min="9227" max="9472" width="9.140625" style="1"/>
    <col min="9473" max="9473" width="18.42578125" style="1" customWidth="1"/>
    <col min="9474" max="9474" width="13.7109375" style="1" customWidth="1"/>
    <col min="9475" max="9475" width="12.85546875" style="1" customWidth="1"/>
    <col min="9476" max="9476" width="17.28515625" style="1" customWidth="1"/>
    <col min="9477" max="9477" width="15.140625" style="1" customWidth="1"/>
    <col min="9478" max="9481" width="21.7109375" style="1" customWidth="1"/>
    <col min="9482" max="9482" width="47" style="1" customWidth="1"/>
    <col min="9483" max="9728" width="9.140625" style="1"/>
    <col min="9729" max="9729" width="18.42578125" style="1" customWidth="1"/>
    <col min="9730" max="9730" width="13.7109375" style="1" customWidth="1"/>
    <col min="9731" max="9731" width="12.85546875" style="1" customWidth="1"/>
    <col min="9732" max="9732" width="17.28515625" style="1" customWidth="1"/>
    <col min="9733" max="9733" width="15.140625" style="1" customWidth="1"/>
    <col min="9734" max="9737" width="21.7109375" style="1" customWidth="1"/>
    <col min="9738" max="9738" width="47" style="1" customWidth="1"/>
    <col min="9739" max="9984" width="9.140625" style="1"/>
    <col min="9985" max="9985" width="18.42578125" style="1" customWidth="1"/>
    <col min="9986" max="9986" width="13.7109375" style="1" customWidth="1"/>
    <col min="9987" max="9987" width="12.85546875" style="1" customWidth="1"/>
    <col min="9988" max="9988" width="17.28515625" style="1" customWidth="1"/>
    <col min="9989" max="9989" width="15.140625" style="1" customWidth="1"/>
    <col min="9990" max="9993" width="21.7109375" style="1" customWidth="1"/>
    <col min="9994" max="9994" width="47" style="1" customWidth="1"/>
    <col min="9995" max="10240" width="9.140625" style="1"/>
    <col min="10241" max="10241" width="18.42578125" style="1" customWidth="1"/>
    <col min="10242" max="10242" width="13.7109375" style="1" customWidth="1"/>
    <col min="10243" max="10243" width="12.85546875" style="1" customWidth="1"/>
    <col min="10244" max="10244" width="17.28515625" style="1" customWidth="1"/>
    <col min="10245" max="10245" width="15.140625" style="1" customWidth="1"/>
    <col min="10246" max="10249" width="21.7109375" style="1" customWidth="1"/>
    <col min="10250" max="10250" width="47" style="1" customWidth="1"/>
    <col min="10251" max="10496" width="9.140625" style="1"/>
    <col min="10497" max="10497" width="18.42578125" style="1" customWidth="1"/>
    <col min="10498" max="10498" width="13.7109375" style="1" customWidth="1"/>
    <col min="10499" max="10499" width="12.85546875" style="1" customWidth="1"/>
    <col min="10500" max="10500" width="17.28515625" style="1" customWidth="1"/>
    <col min="10501" max="10501" width="15.140625" style="1" customWidth="1"/>
    <col min="10502" max="10505" width="21.7109375" style="1" customWidth="1"/>
    <col min="10506" max="10506" width="47" style="1" customWidth="1"/>
    <col min="10507" max="10752" width="9.140625" style="1"/>
    <col min="10753" max="10753" width="18.42578125" style="1" customWidth="1"/>
    <col min="10754" max="10754" width="13.7109375" style="1" customWidth="1"/>
    <col min="10755" max="10755" width="12.85546875" style="1" customWidth="1"/>
    <col min="10756" max="10756" width="17.28515625" style="1" customWidth="1"/>
    <col min="10757" max="10757" width="15.140625" style="1" customWidth="1"/>
    <col min="10758" max="10761" width="21.7109375" style="1" customWidth="1"/>
    <col min="10762" max="10762" width="47" style="1" customWidth="1"/>
    <col min="10763" max="11008" width="9.140625" style="1"/>
    <col min="11009" max="11009" width="18.42578125" style="1" customWidth="1"/>
    <col min="11010" max="11010" width="13.7109375" style="1" customWidth="1"/>
    <col min="11011" max="11011" width="12.85546875" style="1" customWidth="1"/>
    <col min="11012" max="11012" width="17.28515625" style="1" customWidth="1"/>
    <col min="11013" max="11013" width="15.140625" style="1" customWidth="1"/>
    <col min="11014" max="11017" width="21.7109375" style="1" customWidth="1"/>
    <col min="11018" max="11018" width="47" style="1" customWidth="1"/>
    <col min="11019" max="11264" width="9.140625" style="1"/>
    <col min="11265" max="11265" width="18.42578125" style="1" customWidth="1"/>
    <col min="11266" max="11266" width="13.7109375" style="1" customWidth="1"/>
    <col min="11267" max="11267" width="12.85546875" style="1" customWidth="1"/>
    <col min="11268" max="11268" width="17.28515625" style="1" customWidth="1"/>
    <col min="11269" max="11269" width="15.140625" style="1" customWidth="1"/>
    <col min="11270" max="11273" width="21.7109375" style="1" customWidth="1"/>
    <col min="11274" max="11274" width="47" style="1" customWidth="1"/>
    <col min="11275" max="11520" width="9.140625" style="1"/>
    <col min="11521" max="11521" width="18.42578125" style="1" customWidth="1"/>
    <col min="11522" max="11522" width="13.7109375" style="1" customWidth="1"/>
    <col min="11523" max="11523" width="12.85546875" style="1" customWidth="1"/>
    <col min="11524" max="11524" width="17.28515625" style="1" customWidth="1"/>
    <col min="11525" max="11525" width="15.140625" style="1" customWidth="1"/>
    <col min="11526" max="11529" width="21.7109375" style="1" customWidth="1"/>
    <col min="11530" max="11530" width="47" style="1" customWidth="1"/>
    <col min="11531" max="11776" width="9.140625" style="1"/>
    <col min="11777" max="11777" width="18.42578125" style="1" customWidth="1"/>
    <col min="11778" max="11778" width="13.7109375" style="1" customWidth="1"/>
    <col min="11779" max="11779" width="12.85546875" style="1" customWidth="1"/>
    <col min="11780" max="11780" width="17.28515625" style="1" customWidth="1"/>
    <col min="11781" max="11781" width="15.140625" style="1" customWidth="1"/>
    <col min="11782" max="11785" width="21.7109375" style="1" customWidth="1"/>
    <col min="11786" max="11786" width="47" style="1" customWidth="1"/>
    <col min="11787" max="12032" width="9.140625" style="1"/>
    <col min="12033" max="12033" width="18.42578125" style="1" customWidth="1"/>
    <col min="12034" max="12034" width="13.7109375" style="1" customWidth="1"/>
    <col min="12035" max="12035" width="12.85546875" style="1" customWidth="1"/>
    <col min="12036" max="12036" width="17.28515625" style="1" customWidth="1"/>
    <col min="12037" max="12037" width="15.140625" style="1" customWidth="1"/>
    <col min="12038" max="12041" width="21.7109375" style="1" customWidth="1"/>
    <col min="12042" max="12042" width="47" style="1" customWidth="1"/>
    <col min="12043" max="12288" width="9.140625" style="1"/>
    <col min="12289" max="12289" width="18.42578125" style="1" customWidth="1"/>
    <col min="12290" max="12290" width="13.7109375" style="1" customWidth="1"/>
    <col min="12291" max="12291" width="12.85546875" style="1" customWidth="1"/>
    <col min="12292" max="12292" width="17.28515625" style="1" customWidth="1"/>
    <col min="12293" max="12293" width="15.140625" style="1" customWidth="1"/>
    <col min="12294" max="12297" width="21.7109375" style="1" customWidth="1"/>
    <col min="12298" max="12298" width="47" style="1" customWidth="1"/>
    <col min="12299" max="12544" width="9.140625" style="1"/>
    <col min="12545" max="12545" width="18.42578125" style="1" customWidth="1"/>
    <col min="12546" max="12546" width="13.7109375" style="1" customWidth="1"/>
    <col min="12547" max="12547" width="12.85546875" style="1" customWidth="1"/>
    <col min="12548" max="12548" width="17.28515625" style="1" customWidth="1"/>
    <col min="12549" max="12549" width="15.140625" style="1" customWidth="1"/>
    <col min="12550" max="12553" width="21.7109375" style="1" customWidth="1"/>
    <col min="12554" max="12554" width="47" style="1" customWidth="1"/>
    <col min="12555" max="12800" width="9.140625" style="1"/>
    <col min="12801" max="12801" width="18.42578125" style="1" customWidth="1"/>
    <col min="12802" max="12802" width="13.7109375" style="1" customWidth="1"/>
    <col min="12803" max="12803" width="12.85546875" style="1" customWidth="1"/>
    <col min="12804" max="12804" width="17.28515625" style="1" customWidth="1"/>
    <col min="12805" max="12805" width="15.140625" style="1" customWidth="1"/>
    <col min="12806" max="12809" width="21.7109375" style="1" customWidth="1"/>
    <col min="12810" max="12810" width="47" style="1" customWidth="1"/>
    <col min="12811" max="13056" width="9.140625" style="1"/>
    <col min="13057" max="13057" width="18.42578125" style="1" customWidth="1"/>
    <col min="13058" max="13058" width="13.7109375" style="1" customWidth="1"/>
    <col min="13059" max="13059" width="12.85546875" style="1" customWidth="1"/>
    <col min="13060" max="13060" width="17.28515625" style="1" customWidth="1"/>
    <col min="13061" max="13061" width="15.140625" style="1" customWidth="1"/>
    <col min="13062" max="13065" width="21.7109375" style="1" customWidth="1"/>
    <col min="13066" max="13066" width="47" style="1" customWidth="1"/>
    <col min="13067" max="13312" width="9.140625" style="1"/>
    <col min="13313" max="13313" width="18.42578125" style="1" customWidth="1"/>
    <col min="13314" max="13314" width="13.7109375" style="1" customWidth="1"/>
    <col min="13315" max="13315" width="12.85546875" style="1" customWidth="1"/>
    <col min="13316" max="13316" width="17.28515625" style="1" customWidth="1"/>
    <col min="13317" max="13317" width="15.140625" style="1" customWidth="1"/>
    <col min="13318" max="13321" width="21.7109375" style="1" customWidth="1"/>
    <col min="13322" max="13322" width="47" style="1" customWidth="1"/>
    <col min="13323" max="13568" width="9.140625" style="1"/>
    <col min="13569" max="13569" width="18.42578125" style="1" customWidth="1"/>
    <col min="13570" max="13570" width="13.7109375" style="1" customWidth="1"/>
    <col min="13571" max="13571" width="12.85546875" style="1" customWidth="1"/>
    <col min="13572" max="13572" width="17.28515625" style="1" customWidth="1"/>
    <col min="13573" max="13573" width="15.140625" style="1" customWidth="1"/>
    <col min="13574" max="13577" width="21.7109375" style="1" customWidth="1"/>
    <col min="13578" max="13578" width="47" style="1" customWidth="1"/>
    <col min="13579" max="13824" width="9.140625" style="1"/>
    <col min="13825" max="13825" width="18.42578125" style="1" customWidth="1"/>
    <col min="13826" max="13826" width="13.7109375" style="1" customWidth="1"/>
    <col min="13827" max="13827" width="12.85546875" style="1" customWidth="1"/>
    <col min="13828" max="13828" width="17.28515625" style="1" customWidth="1"/>
    <col min="13829" max="13829" width="15.140625" style="1" customWidth="1"/>
    <col min="13830" max="13833" width="21.7109375" style="1" customWidth="1"/>
    <col min="13834" max="13834" width="47" style="1" customWidth="1"/>
    <col min="13835" max="14080" width="9.140625" style="1"/>
    <col min="14081" max="14081" width="18.42578125" style="1" customWidth="1"/>
    <col min="14082" max="14082" width="13.7109375" style="1" customWidth="1"/>
    <col min="14083" max="14083" width="12.85546875" style="1" customWidth="1"/>
    <col min="14084" max="14084" width="17.28515625" style="1" customWidth="1"/>
    <col min="14085" max="14085" width="15.140625" style="1" customWidth="1"/>
    <col min="14086" max="14089" width="21.7109375" style="1" customWidth="1"/>
    <col min="14090" max="14090" width="47" style="1" customWidth="1"/>
    <col min="14091" max="14336" width="9.140625" style="1"/>
    <col min="14337" max="14337" width="18.42578125" style="1" customWidth="1"/>
    <col min="14338" max="14338" width="13.7109375" style="1" customWidth="1"/>
    <col min="14339" max="14339" width="12.85546875" style="1" customWidth="1"/>
    <col min="14340" max="14340" width="17.28515625" style="1" customWidth="1"/>
    <col min="14341" max="14341" width="15.140625" style="1" customWidth="1"/>
    <col min="14342" max="14345" width="21.7109375" style="1" customWidth="1"/>
    <col min="14346" max="14346" width="47" style="1" customWidth="1"/>
    <col min="14347" max="14592" width="9.140625" style="1"/>
    <col min="14593" max="14593" width="18.42578125" style="1" customWidth="1"/>
    <col min="14594" max="14594" width="13.7109375" style="1" customWidth="1"/>
    <col min="14595" max="14595" width="12.85546875" style="1" customWidth="1"/>
    <col min="14596" max="14596" width="17.28515625" style="1" customWidth="1"/>
    <col min="14597" max="14597" width="15.140625" style="1" customWidth="1"/>
    <col min="14598" max="14601" width="21.7109375" style="1" customWidth="1"/>
    <col min="14602" max="14602" width="47" style="1" customWidth="1"/>
    <col min="14603" max="14848" width="9.140625" style="1"/>
    <col min="14849" max="14849" width="18.42578125" style="1" customWidth="1"/>
    <col min="14850" max="14850" width="13.7109375" style="1" customWidth="1"/>
    <col min="14851" max="14851" width="12.85546875" style="1" customWidth="1"/>
    <col min="14852" max="14852" width="17.28515625" style="1" customWidth="1"/>
    <col min="14853" max="14853" width="15.140625" style="1" customWidth="1"/>
    <col min="14854" max="14857" width="21.7109375" style="1" customWidth="1"/>
    <col min="14858" max="14858" width="47" style="1" customWidth="1"/>
    <col min="14859" max="15104" width="9.140625" style="1"/>
    <col min="15105" max="15105" width="18.42578125" style="1" customWidth="1"/>
    <col min="15106" max="15106" width="13.7109375" style="1" customWidth="1"/>
    <col min="15107" max="15107" width="12.85546875" style="1" customWidth="1"/>
    <col min="15108" max="15108" width="17.28515625" style="1" customWidth="1"/>
    <col min="15109" max="15109" width="15.140625" style="1" customWidth="1"/>
    <col min="15110" max="15113" width="21.7109375" style="1" customWidth="1"/>
    <col min="15114" max="15114" width="47" style="1" customWidth="1"/>
    <col min="15115" max="15360" width="9.140625" style="1"/>
    <col min="15361" max="15361" width="18.42578125" style="1" customWidth="1"/>
    <col min="15362" max="15362" width="13.7109375" style="1" customWidth="1"/>
    <col min="15363" max="15363" width="12.85546875" style="1" customWidth="1"/>
    <col min="15364" max="15364" width="17.28515625" style="1" customWidth="1"/>
    <col min="15365" max="15365" width="15.140625" style="1" customWidth="1"/>
    <col min="15366" max="15369" width="21.7109375" style="1" customWidth="1"/>
    <col min="15370" max="15370" width="47" style="1" customWidth="1"/>
    <col min="15371" max="15616" width="9.140625" style="1"/>
    <col min="15617" max="15617" width="18.42578125" style="1" customWidth="1"/>
    <col min="15618" max="15618" width="13.7109375" style="1" customWidth="1"/>
    <col min="15619" max="15619" width="12.85546875" style="1" customWidth="1"/>
    <col min="15620" max="15620" width="17.28515625" style="1" customWidth="1"/>
    <col min="15621" max="15621" width="15.140625" style="1" customWidth="1"/>
    <col min="15622" max="15625" width="21.7109375" style="1" customWidth="1"/>
    <col min="15626" max="15626" width="47" style="1" customWidth="1"/>
    <col min="15627" max="15872" width="9.140625" style="1"/>
    <col min="15873" max="15873" width="18.42578125" style="1" customWidth="1"/>
    <col min="15874" max="15874" width="13.7109375" style="1" customWidth="1"/>
    <col min="15875" max="15875" width="12.85546875" style="1" customWidth="1"/>
    <col min="15876" max="15876" width="17.28515625" style="1" customWidth="1"/>
    <col min="15877" max="15877" width="15.140625" style="1" customWidth="1"/>
    <col min="15878" max="15881" width="21.7109375" style="1" customWidth="1"/>
    <col min="15882" max="15882" width="47" style="1" customWidth="1"/>
    <col min="15883" max="16128" width="9.140625" style="1"/>
    <col min="16129" max="16129" width="18.42578125" style="1" customWidth="1"/>
    <col min="16130" max="16130" width="13.7109375" style="1" customWidth="1"/>
    <col min="16131" max="16131" width="12.85546875" style="1" customWidth="1"/>
    <col min="16132" max="16132" width="17.28515625" style="1" customWidth="1"/>
    <col min="16133" max="16133" width="15.140625" style="1" customWidth="1"/>
    <col min="16134" max="16137" width="21.7109375" style="1" customWidth="1"/>
    <col min="16138" max="16138" width="47" style="1" customWidth="1"/>
    <col min="16139" max="16384" width="9.140625" style="1"/>
  </cols>
  <sheetData>
    <row r="2" spans="1:10" x14ac:dyDescent="0.25">
      <c r="A2" s="355"/>
      <c r="B2" s="355"/>
      <c r="C2" s="355"/>
      <c r="D2" s="355"/>
      <c r="E2" s="355"/>
      <c r="F2" s="355"/>
      <c r="G2" s="355"/>
      <c r="H2" s="355"/>
      <c r="I2" s="355"/>
      <c r="J2" s="350" t="s">
        <v>1226</v>
      </c>
    </row>
    <row r="3" spans="1:10" x14ac:dyDescent="0.25">
      <c r="A3" s="788" t="s">
        <v>17</v>
      </c>
      <c r="B3" s="788"/>
      <c r="C3" s="788" t="s">
        <v>1386</v>
      </c>
      <c r="D3" s="788"/>
      <c r="E3" s="788"/>
      <c r="F3" s="788"/>
      <c r="G3" s="788"/>
      <c r="H3" s="788"/>
      <c r="I3" s="788"/>
      <c r="J3" s="351"/>
    </row>
    <row r="4" spans="1:10" x14ac:dyDescent="0.25">
      <c r="A4" s="785" t="s">
        <v>19</v>
      </c>
      <c r="B4" s="786"/>
      <c r="C4" s="788" t="s">
        <v>218</v>
      </c>
      <c r="D4" s="788"/>
      <c r="E4" s="788"/>
      <c r="F4" s="788"/>
      <c r="G4" s="788"/>
      <c r="H4" s="788"/>
      <c r="I4" s="788"/>
      <c r="J4" s="351"/>
    </row>
    <row r="5" spans="1:10" x14ac:dyDescent="0.25">
      <c r="A5" s="788" t="s">
        <v>20</v>
      </c>
      <c r="B5" s="788"/>
      <c r="C5" s="830" t="s">
        <v>4</v>
      </c>
      <c r="D5" s="831"/>
      <c r="E5" s="831"/>
      <c r="F5" s="831"/>
      <c r="G5" s="831"/>
      <c r="H5" s="831"/>
      <c r="I5" s="832"/>
      <c r="J5" s="351"/>
    </row>
    <row r="6" spans="1:10" x14ac:dyDescent="0.25">
      <c r="A6" s="836"/>
      <c r="B6" s="836"/>
      <c r="C6" s="836"/>
      <c r="D6" s="836"/>
      <c r="E6" s="836"/>
      <c r="F6" s="836"/>
      <c r="G6" s="836"/>
      <c r="H6" s="836"/>
      <c r="I6" s="836"/>
      <c r="J6" s="836"/>
    </row>
    <row r="7" spans="1:10" x14ac:dyDescent="0.25">
      <c r="A7" s="837" t="s">
        <v>219</v>
      </c>
      <c r="B7" s="837"/>
      <c r="C7" s="837"/>
      <c r="D7" s="837"/>
      <c r="E7" s="837"/>
      <c r="F7" s="837"/>
      <c r="G7" s="837"/>
      <c r="H7" s="837"/>
      <c r="I7" s="837"/>
      <c r="J7" s="837"/>
    </row>
    <row r="8" spans="1:10" x14ac:dyDescent="0.25">
      <c r="A8" s="400"/>
      <c r="B8" s="400"/>
      <c r="C8" s="400"/>
      <c r="D8" s="400"/>
      <c r="E8" s="400"/>
      <c r="F8" s="400"/>
      <c r="G8" s="400"/>
      <c r="H8" s="400"/>
      <c r="I8" s="400"/>
      <c r="J8" s="352" t="s">
        <v>13</v>
      </c>
    </row>
    <row r="9" spans="1:10" x14ac:dyDescent="0.25">
      <c r="A9" s="794" t="s">
        <v>23</v>
      </c>
      <c r="B9" s="794" t="s">
        <v>24</v>
      </c>
      <c r="C9" s="794" t="s">
        <v>25</v>
      </c>
      <c r="D9" s="794" t="s">
        <v>26</v>
      </c>
      <c r="E9" s="794" t="s">
        <v>27</v>
      </c>
      <c r="F9" s="794" t="s">
        <v>28</v>
      </c>
      <c r="G9" s="796" t="s">
        <v>29</v>
      </c>
      <c r="H9" s="797"/>
      <c r="I9" s="798"/>
      <c r="J9" s="794" t="s">
        <v>1276</v>
      </c>
    </row>
    <row r="10" spans="1:10" x14ac:dyDescent="0.25">
      <c r="A10" s="795"/>
      <c r="B10" s="795"/>
      <c r="C10" s="795"/>
      <c r="D10" s="795"/>
      <c r="E10" s="795"/>
      <c r="F10" s="795"/>
      <c r="G10" s="402">
        <v>2017</v>
      </c>
      <c r="H10" s="402">
        <v>2018</v>
      </c>
      <c r="I10" s="402">
        <v>2019</v>
      </c>
      <c r="J10" s="795"/>
    </row>
    <row r="11" spans="1:10" x14ac:dyDescent="0.25">
      <c r="A11" s="403">
        <v>1</v>
      </c>
      <c r="B11" s="353">
        <v>2</v>
      </c>
      <c r="C11" s="353">
        <v>3</v>
      </c>
      <c r="D11" s="403">
        <v>4</v>
      </c>
      <c r="E11" s="353">
        <v>5</v>
      </c>
      <c r="F11" s="404" t="s">
        <v>31</v>
      </c>
      <c r="G11" s="404">
        <v>7</v>
      </c>
      <c r="H11" s="404">
        <v>8</v>
      </c>
      <c r="I11" s="404">
        <v>9</v>
      </c>
      <c r="J11" s="353">
        <v>10</v>
      </c>
    </row>
    <row r="12" spans="1:10" ht="189" x14ac:dyDescent="0.25">
      <c r="A12" s="244" t="s">
        <v>32</v>
      </c>
      <c r="B12" s="233" t="s">
        <v>220</v>
      </c>
      <c r="C12" s="233" t="s">
        <v>221</v>
      </c>
      <c r="D12" s="132">
        <v>1</v>
      </c>
      <c r="E12" s="132">
        <v>6000</v>
      </c>
      <c r="F12" s="409">
        <f>D12*E12</f>
        <v>6000</v>
      </c>
      <c r="G12" s="409">
        <v>6000</v>
      </c>
      <c r="H12" s="409">
        <v>0</v>
      </c>
      <c r="I12" s="409"/>
      <c r="J12" s="133" t="s">
        <v>1387</v>
      </c>
    </row>
    <row r="13" spans="1:10" ht="31.5" x14ac:dyDescent="0.25">
      <c r="A13" s="244" t="s">
        <v>33</v>
      </c>
      <c r="B13" s="233" t="s">
        <v>220</v>
      </c>
      <c r="C13" s="233" t="s">
        <v>222</v>
      </c>
      <c r="D13" s="132">
        <v>9</v>
      </c>
      <c r="E13" s="479">
        <v>19333</v>
      </c>
      <c r="F13" s="409">
        <f>E13*D13</f>
        <v>173997</v>
      </c>
      <c r="G13" s="409">
        <v>24000</v>
      </c>
      <c r="H13" s="409">
        <v>149997</v>
      </c>
      <c r="I13" s="409"/>
      <c r="J13" s="233" t="s">
        <v>1388</v>
      </c>
    </row>
    <row r="14" spans="1:10" ht="31.5" x14ac:dyDescent="0.25">
      <c r="A14" s="132" t="s">
        <v>35</v>
      </c>
      <c r="B14" s="233" t="s">
        <v>1389</v>
      </c>
      <c r="C14" s="233" t="s">
        <v>1390</v>
      </c>
      <c r="D14" s="132">
        <v>1</v>
      </c>
      <c r="E14" s="132">
        <v>20000</v>
      </c>
      <c r="F14" s="132">
        <f>H14</f>
        <v>20000</v>
      </c>
      <c r="G14" s="132">
        <v>0</v>
      </c>
      <c r="H14" s="132">
        <v>20000</v>
      </c>
      <c r="I14" s="132"/>
      <c r="J14" s="132"/>
    </row>
    <row r="15" spans="1:10" x14ac:dyDescent="0.25">
      <c r="A15" s="833"/>
      <c r="B15" s="834"/>
      <c r="C15" s="834"/>
      <c r="D15" s="835"/>
      <c r="E15" s="480" t="s">
        <v>40</v>
      </c>
      <c r="F15" s="413">
        <f>SUM(F12:F14)</f>
        <v>199997</v>
      </c>
      <c r="G15" s="413">
        <f>SUM(G12:G14)</f>
        <v>30000</v>
      </c>
      <c r="H15" s="413">
        <f>SUM(H12:H14)</f>
        <v>169997</v>
      </c>
      <c r="I15" s="413">
        <f>SUM(I12:I13)</f>
        <v>0</v>
      </c>
      <c r="J15" s="354"/>
    </row>
    <row r="16" spans="1:10" x14ac:dyDescent="0.25">
      <c r="A16" s="833" t="s">
        <v>233</v>
      </c>
      <c r="B16" s="834"/>
      <c r="C16" s="834"/>
      <c r="D16" s="835"/>
      <c r="E16" s="480"/>
      <c r="F16" s="413"/>
      <c r="G16" s="413"/>
      <c r="H16" s="413"/>
      <c r="I16" s="413"/>
      <c r="J16" s="354"/>
    </row>
    <row r="17" spans="1:10" ht="31.5" x14ac:dyDescent="0.25">
      <c r="A17" s="244" t="s">
        <v>32</v>
      </c>
      <c r="B17" s="233" t="s">
        <v>223</v>
      </c>
      <c r="C17" s="132" t="s">
        <v>224</v>
      </c>
      <c r="D17" s="132">
        <v>5</v>
      </c>
      <c r="E17" s="132">
        <v>5040</v>
      </c>
      <c r="F17" s="409">
        <f t="shared" ref="F17:F22" si="0">D17*E17</f>
        <v>25200</v>
      </c>
      <c r="G17" s="481">
        <f>F17</f>
        <v>25200</v>
      </c>
      <c r="H17" s="481" t="s">
        <v>225</v>
      </c>
      <c r="I17" s="481" t="s">
        <v>225</v>
      </c>
      <c r="J17" s="132">
        <v>7350</v>
      </c>
    </row>
    <row r="18" spans="1:10" ht="31.5" x14ac:dyDescent="0.25">
      <c r="A18" s="244" t="s">
        <v>33</v>
      </c>
      <c r="B18" s="233" t="s">
        <v>226</v>
      </c>
      <c r="C18" s="132" t="s">
        <v>224</v>
      </c>
      <c r="D18" s="132">
        <v>5</v>
      </c>
      <c r="E18" s="132">
        <v>6400</v>
      </c>
      <c r="F18" s="409">
        <f t="shared" si="0"/>
        <v>32000</v>
      </c>
      <c r="G18" s="481" t="s">
        <v>225</v>
      </c>
      <c r="H18" s="482">
        <f>F18</f>
        <v>32000</v>
      </c>
      <c r="I18" s="481" t="s">
        <v>225</v>
      </c>
      <c r="J18" s="132">
        <v>7350</v>
      </c>
    </row>
    <row r="19" spans="1:10" ht="63" x14ac:dyDescent="0.25">
      <c r="A19" s="244" t="s">
        <v>35</v>
      </c>
      <c r="B19" s="233" t="s">
        <v>227</v>
      </c>
      <c r="C19" s="233" t="s">
        <v>228</v>
      </c>
      <c r="D19" s="132">
        <v>1</v>
      </c>
      <c r="E19" s="132">
        <v>15800</v>
      </c>
      <c r="F19" s="409">
        <f t="shared" si="0"/>
        <v>15800</v>
      </c>
      <c r="G19" s="481" t="s">
        <v>225</v>
      </c>
      <c r="H19" s="482">
        <f>F19</f>
        <v>15800</v>
      </c>
      <c r="I19" s="481" t="s">
        <v>225</v>
      </c>
      <c r="J19" s="132">
        <v>7131</v>
      </c>
    </row>
    <row r="20" spans="1:10" ht="31.5" x14ac:dyDescent="0.25">
      <c r="A20" s="244" t="s">
        <v>37</v>
      </c>
      <c r="B20" s="233" t="s">
        <v>229</v>
      </c>
      <c r="C20" s="132" t="s">
        <v>184</v>
      </c>
      <c r="D20" s="132">
        <v>5</v>
      </c>
      <c r="E20" s="132">
        <v>200</v>
      </c>
      <c r="F20" s="409">
        <f t="shared" si="0"/>
        <v>1000</v>
      </c>
      <c r="G20" s="481" t="s">
        <v>225</v>
      </c>
      <c r="H20" s="482">
        <v>1000</v>
      </c>
      <c r="I20" s="481" t="s">
        <v>225</v>
      </c>
      <c r="J20" s="132">
        <v>2231</v>
      </c>
    </row>
    <row r="21" spans="1:10" x14ac:dyDescent="0.25">
      <c r="A21" s="244" t="s">
        <v>38</v>
      </c>
      <c r="B21" s="233" t="s">
        <v>230</v>
      </c>
      <c r="C21" s="132" t="s">
        <v>184</v>
      </c>
      <c r="D21" s="132">
        <v>5</v>
      </c>
      <c r="E21" s="132">
        <v>200</v>
      </c>
      <c r="F21" s="409">
        <f t="shared" si="0"/>
        <v>1000</v>
      </c>
      <c r="G21" s="481" t="s">
        <v>225</v>
      </c>
      <c r="H21" s="482">
        <v>1000</v>
      </c>
      <c r="I21" s="481" t="s">
        <v>225</v>
      </c>
      <c r="J21" s="132">
        <v>2231</v>
      </c>
    </row>
    <row r="22" spans="1:10" ht="47.25" x14ac:dyDescent="0.25">
      <c r="A22" s="244" t="s">
        <v>39</v>
      </c>
      <c r="B22" s="233" t="s">
        <v>231</v>
      </c>
      <c r="C22" s="233" t="s">
        <v>228</v>
      </c>
      <c r="D22" s="132">
        <v>1</v>
      </c>
      <c r="E22" s="132">
        <v>10000</v>
      </c>
      <c r="F22" s="409">
        <f t="shared" si="0"/>
        <v>10000</v>
      </c>
      <c r="G22" s="481" t="s">
        <v>225</v>
      </c>
      <c r="H22" s="482">
        <v>10000</v>
      </c>
      <c r="I22" s="481" t="s">
        <v>225</v>
      </c>
      <c r="J22" s="132">
        <v>7131</v>
      </c>
    </row>
    <row r="23" spans="1:10" x14ac:dyDescent="0.25">
      <c r="A23" s="244" t="s">
        <v>59</v>
      </c>
      <c r="B23" s="233" t="s">
        <v>232</v>
      </c>
      <c r="C23" s="132" t="s">
        <v>184</v>
      </c>
      <c r="D23" s="132">
        <v>1</v>
      </c>
      <c r="E23" s="349">
        <f>H23</f>
        <v>28003</v>
      </c>
      <c r="F23" s="409">
        <f>H23</f>
        <v>28003</v>
      </c>
      <c r="G23" s="481" t="s">
        <v>225</v>
      </c>
      <c r="H23" s="482">
        <v>28003</v>
      </c>
      <c r="I23" s="481" t="s">
        <v>225</v>
      </c>
      <c r="J23" s="132">
        <v>2231</v>
      </c>
    </row>
    <row r="24" spans="1:10" x14ac:dyDescent="0.25">
      <c r="A24" s="833"/>
      <c r="B24" s="834"/>
      <c r="C24" s="834"/>
      <c r="D24" s="835"/>
      <c r="E24" s="483" t="s">
        <v>40</v>
      </c>
      <c r="F24" s="413">
        <f>SUM(F16:F23)</f>
        <v>113003</v>
      </c>
      <c r="G24" s="413">
        <f>SUM(G16:G23)</f>
        <v>25200</v>
      </c>
      <c r="H24" s="413">
        <f>SUM(H16:H23)</f>
        <v>87803</v>
      </c>
      <c r="I24" s="413">
        <f>SUM(I19:I23)</f>
        <v>0</v>
      </c>
      <c r="J24" s="354"/>
    </row>
    <row r="25" spans="1:10" x14ac:dyDescent="0.25">
      <c r="A25" s="354"/>
      <c r="B25" s="456" t="s">
        <v>234</v>
      </c>
      <c r="C25" s="354"/>
      <c r="D25" s="354"/>
      <c r="E25" s="354"/>
      <c r="F25" s="454">
        <f>F15+F24</f>
        <v>313000</v>
      </c>
      <c r="G25" s="454">
        <f>G24+G15</f>
        <v>55200</v>
      </c>
      <c r="H25" s="454">
        <f>H24+H15</f>
        <v>257800</v>
      </c>
      <c r="I25" s="484">
        <f>SUM(I15:I24)</f>
        <v>0</v>
      </c>
      <c r="J25" s="354"/>
    </row>
  </sheetData>
  <mergeCells count="19">
    <mergeCell ref="A15:D15"/>
    <mergeCell ref="A16:D16"/>
    <mergeCell ref="A24:D24"/>
    <mergeCell ref="A6:J6"/>
    <mergeCell ref="A7:J7"/>
    <mergeCell ref="A9:A10"/>
    <mergeCell ref="B9:B10"/>
    <mergeCell ref="C9:C10"/>
    <mergeCell ref="D9:D10"/>
    <mergeCell ref="E9:E10"/>
    <mergeCell ref="F9:F10"/>
    <mergeCell ref="G9:I9"/>
    <mergeCell ref="J9:J10"/>
    <mergeCell ref="A3:B3"/>
    <mergeCell ref="C3:I3"/>
    <mergeCell ref="A4:B4"/>
    <mergeCell ref="C4:I4"/>
    <mergeCell ref="A5:B5"/>
    <mergeCell ref="C5:I5"/>
  </mergeCells>
  <pageMargins left="0.70866141732283472" right="0.70866141732283472" top="0.74803149606299213" bottom="0.74803149606299213" header="0.31496062992125984" footer="0.31496062992125984"/>
  <pageSetup paperSize="9" scale="6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23"/>
  <sheetViews>
    <sheetView topLeftCell="A4" workbookViewId="0">
      <selection activeCell="G14" sqref="G14"/>
    </sheetView>
  </sheetViews>
  <sheetFormatPr defaultRowHeight="15.75" x14ac:dyDescent="0.25"/>
  <cols>
    <col min="1" max="1" width="5" style="1" customWidth="1"/>
    <col min="2" max="2" width="33.28515625" style="1" customWidth="1"/>
    <col min="3" max="3" width="12.85546875" style="1" customWidth="1"/>
    <col min="4" max="4" width="17.28515625" style="1" customWidth="1"/>
    <col min="5" max="5" width="15.140625" style="1" customWidth="1"/>
    <col min="6" max="9" width="21.7109375" style="1" customWidth="1"/>
    <col min="10" max="10" width="47" style="355" customWidth="1"/>
    <col min="11" max="16384" width="9.140625" style="1"/>
  </cols>
  <sheetData>
    <row r="1" spans="1:11" x14ac:dyDescent="0.25">
      <c r="J1" s="350" t="s">
        <v>1227</v>
      </c>
      <c r="K1" s="2"/>
    </row>
    <row r="2" spans="1:11" x14ac:dyDescent="0.25">
      <c r="A2" s="801" t="s">
        <v>17</v>
      </c>
      <c r="B2" s="801"/>
      <c r="C2" s="822" t="s">
        <v>181</v>
      </c>
      <c r="D2" s="822"/>
      <c r="E2" s="822"/>
      <c r="F2" s="209"/>
      <c r="G2" s="209"/>
      <c r="H2" s="209"/>
      <c r="I2" s="209"/>
      <c r="J2" s="351"/>
    </row>
    <row r="3" spans="1:11" x14ac:dyDescent="0.25">
      <c r="A3" s="799" t="s">
        <v>19</v>
      </c>
      <c r="B3" s="800"/>
      <c r="C3" s="822" t="s">
        <v>181</v>
      </c>
      <c r="D3" s="822"/>
      <c r="E3" s="822"/>
      <c r="F3" s="209"/>
      <c r="G3" s="209"/>
      <c r="H3" s="209"/>
      <c r="I3" s="209"/>
      <c r="J3" s="351"/>
    </row>
    <row r="4" spans="1:11" x14ac:dyDescent="0.25">
      <c r="A4" s="801" t="s">
        <v>20</v>
      </c>
      <c r="B4" s="801"/>
      <c r="C4" s="823" t="s">
        <v>4</v>
      </c>
      <c r="D4" s="823"/>
      <c r="E4" s="823"/>
      <c r="F4" s="209"/>
      <c r="G4" s="209"/>
      <c r="H4" s="209"/>
      <c r="I4" s="209"/>
      <c r="J4" s="351"/>
    </row>
    <row r="5" spans="1:11" x14ac:dyDescent="0.25">
      <c r="A5" s="818" t="s">
        <v>182</v>
      </c>
      <c r="B5" s="818"/>
      <c r="C5" s="818"/>
      <c r="D5" s="818"/>
      <c r="E5" s="818"/>
      <c r="F5" s="818"/>
      <c r="G5" s="818"/>
      <c r="H5" s="818"/>
      <c r="I5" s="818"/>
      <c r="J5" s="818"/>
    </row>
    <row r="6" spans="1:11" x14ac:dyDescent="0.25">
      <c r="A6" s="805" t="s">
        <v>22</v>
      </c>
      <c r="B6" s="805"/>
      <c r="C6" s="805"/>
      <c r="D6" s="805"/>
      <c r="E6" s="805"/>
      <c r="F6" s="805"/>
      <c r="G6" s="805"/>
      <c r="H6" s="805"/>
      <c r="I6" s="805"/>
      <c r="J6" s="805"/>
    </row>
    <row r="7" spans="1:11" x14ac:dyDescent="0.25">
      <c r="A7" s="3"/>
      <c r="B7" s="3"/>
      <c r="C7" s="3"/>
      <c r="D7" s="3"/>
      <c r="E7" s="3"/>
      <c r="F7" s="3"/>
      <c r="G7" s="3"/>
      <c r="H7" s="3"/>
      <c r="I7" s="3"/>
      <c r="J7" s="352" t="s">
        <v>13</v>
      </c>
      <c r="K7" s="2"/>
    </row>
    <row r="8" spans="1:11" s="5" customFormat="1" x14ac:dyDescent="0.25">
      <c r="A8" s="806" t="s">
        <v>23</v>
      </c>
      <c r="B8" s="806" t="s">
        <v>24</v>
      </c>
      <c r="C8" s="806" t="s">
        <v>25</v>
      </c>
      <c r="D8" s="820" t="s">
        <v>26</v>
      </c>
      <c r="E8" s="806" t="s">
        <v>27</v>
      </c>
      <c r="F8" s="806" t="s">
        <v>28</v>
      </c>
      <c r="G8" s="808" t="s">
        <v>29</v>
      </c>
      <c r="H8" s="809"/>
      <c r="I8" s="810"/>
      <c r="J8" s="794" t="s">
        <v>1279</v>
      </c>
    </row>
    <row r="9" spans="1:11" s="5" customFormat="1" x14ac:dyDescent="0.25">
      <c r="A9" s="807"/>
      <c r="B9" s="807"/>
      <c r="C9" s="807"/>
      <c r="D9" s="821"/>
      <c r="E9" s="807"/>
      <c r="F9" s="807"/>
      <c r="G9" s="6">
        <v>2107</v>
      </c>
      <c r="H9" s="6">
        <v>2018</v>
      </c>
      <c r="I9" s="6">
        <v>2019</v>
      </c>
      <c r="J9" s="795"/>
    </row>
    <row r="10" spans="1:11" s="13" customFormat="1" x14ac:dyDescent="0.25">
      <c r="A10" s="17">
        <v>1</v>
      </c>
      <c r="B10" s="25">
        <v>2</v>
      </c>
      <c r="C10" s="25">
        <v>3</v>
      </c>
      <c r="D10" s="17">
        <v>4</v>
      </c>
      <c r="E10" s="25">
        <v>5</v>
      </c>
      <c r="F10" s="147" t="s">
        <v>31</v>
      </c>
      <c r="G10" s="147">
        <v>7</v>
      </c>
      <c r="H10" s="147">
        <v>8</v>
      </c>
      <c r="I10" s="147">
        <v>9</v>
      </c>
      <c r="J10" s="353">
        <v>10</v>
      </c>
    </row>
    <row r="11" spans="1:11" ht="31.5" x14ac:dyDescent="0.25">
      <c r="A11" s="247" t="s">
        <v>32</v>
      </c>
      <c r="B11" s="143" t="s">
        <v>183</v>
      </c>
      <c r="C11" s="144" t="s">
        <v>184</v>
      </c>
      <c r="D11" s="144">
        <v>1</v>
      </c>
      <c r="E11" s="144">
        <v>1400</v>
      </c>
      <c r="F11" s="252">
        <f>D11*E11</f>
        <v>1400</v>
      </c>
      <c r="G11" s="252">
        <v>1400</v>
      </c>
      <c r="H11" s="252">
        <v>0</v>
      </c>
      <c r="I11" s="252">
        <v>0</v>
      </c>
      <c r="J11" s="383">
        <v>3263</v>
      </c>
    </row>
    <row r="12" spans="1:11" ht="31.5" x14ac:dyDescent="0.25">
      <c r="A12" s="247" t="s">
        <v>33</v>
      </c>
      <c r="B12" s="143" t="s">
        <v>185</v>
      </c>
      <c r="C12" s="144" t="s">
        <v>184</v>
      </c>
      <c r="D12" s="144">
        <v>1</v>
      </c>
      <c r="E12" s="144">
        <v>3600</v>
      </c>
      <c r="F12" s="252">
        <f t="shared" ref="F12:F21" si="0">D12*E12</f>
        <v>3600</v>
      </c>
      <c r="G12" s="252">
        <v>3600</v>
      </c>
      <c r="H12" s="252">
        <v>0</v>
      </c>
      <c r="I12" s="252">
        <v>0</v>
      </c>
      <c r="J12" s="383">
        <v>3263</v>
      </c>
    </row>
    <row r="13" spans="1:11" ht="47.25" x14ac:dyDescent="0.25">
      <c r="A13" s="247" t="s">
        <v>35</v>
      </c>
      <c r="B13" s="143" t="s">
        <v>186</v>
      </c>
      <c r="C13" s="144" t="s">
        <v>187</v>
      </c>
      <c r="D13" s="144">
        <v>1</v>
      </c>
      <c r="E13" s="144">
        <v>6000</v>
      </c>
      <c r="F13" s="252">
        <f t="shared" si="0"/>
        <v>6000</v>
      </c>
      <c r="G13" s="252">
        <v>0</v>
      </c>
      <c r="H13" s="252">
        <v>6000</v>
      </c>
      <c r="I13" s="252">
        <v>0</v>
      </c>
      <c r="J13" s="383">
        <v>3263</v>
      </c>
    </row>
    <row r="14" spans="1:11" ht="31.5" x14ac:dyDescent="0.25">
      <c r="A14" s="247" t="s">
        <v>37</v>
      </c>
      <c r="B14" s="143" t="s">
        <v>188</v>
      </c>
      <c r="C14" s="144" t="s">
        <v>184</v>
      </c>
      <c r="D14" s="144">
        <v>1</v>
      </c>
      <c r="E14" s="144">
        <v>7200</v>
      </c>
      <c r="F14" s="252">
        <f t="shared" si="0"/>
        <v>7200</v>
      </c>
      <c r="G14" s="252">
        <v>0</v>
      </c>
      <c r="H14" s="252">
        <v>7200</v>
      </c>
      <c r="I14" s="252">
        <v>0</v>
      </c>
      <c r="J14" s="383">
        <v>3263</v>
      </c>
    </row>
    <row r="15" spans="1:11" x14ac:dyDescent="0.25">
      <c r="A15" s="247" t="s">
        <v>38</v>
      </c>
      <c r="B15" s="143" t="s">
        <v>189</v>
      </c>
      <c r="C15" s="144" t="s">
        <v>184</v>
      </c>
      <c r="D15" s="144">
        <v>1</v>
      </c>
      <c r="E15" s="144">
        <v>519</v>
      </c>
      <c r="F15" s="252">
        <f t="shared" si="0"/>
        <v>519</v>
      </c>
      <c r="G15" s="252">
        <v>0</v>
      </c>
      <c r="H15" s="252">
        <v>519</v>
      </c>
      <c r="I15" s="252">
        <v>0</v>
      </c>
      <c r="J15" s="383">
        <v>3263</v>
      </c>
    </row>
    <row r="16" spans="1:11" ht="31.5" x14ac:dyDescent="0.25">
      <c r="A16" s="247" t="s">
        <v>39</v>
      </c>
      <c r="B16" s="143" t="s">
        <v>190</v>
      </c>
      <c r="C16" s="144" t="s">
        <v>191</v>
      </c>
      <c r="D16" s="144">
        <v>180</v>
      </c>
      <c r="E16" s="144">
        <v>20</v>
      </c>
      <c r="F16" s="252">
        <f t="shared" si="0"/>
        <v>3600</v>
      </c>
      <c r="G16" s="252">
        <v>0</v>
      </c>
      <c r="H16" s="252">
        <v>3600</v>
      </c>
      <c r="I16" s="252">
        <v>0</v>
      </c>
      <c r="J16" s="383">
        <v>3263</v>
      </c>
    </row>
    <row r="17" spans="1:10" ht="31.5" x14ac:dyDescent="0.25">
      <c r="A17" s="247" t="s">
        <v>59</v>
      </c>
      <c r="B17" s="143" t="s">
        <v>192</v>
      </c>
      <c r="C17" s="144" t="s">
        <v>193</v>
      </c>
      <c r="D17" s="144">
        <v>1</v>
      </c>
      <c r="E17" s="144">
        <v>1500</v>
      </c>
      <c r="F17" s="252">
        <f t="shared" si="0"/>
        <v>1500</v>
      </c>
      <c r="G17" s="252">
        <v>0</v>
      </c>
      <c r="H17" s="252">
        <v>1500</v>
      </c>
      <c r="I17" s="252">
        <v>0</v>
      </c>
      <c r="J17" s="383">
        <v>3263</v>
      </c>
    </row>
    <row r="18" spans="1:10" ht="31.5" x14ac:dyDescent="0.25">
      <c r="A18" s="247" t="s">
        <v>60</v>
      </c>
      <c r="B18" s="143" t="s">
        <v>194</v>
      </c>
      <c r="C18" s="144" t="s">
        <v>184</v>
      </c>
      <c r="D18" s="253">
        <v>1</v>
      </c>
      <c r="E18" s="253">
        <v>8000</v>
      </c>
      <c r="F18" s="254">
        <f t="shared" si="0"/>
        <v>8000</v>
      </c>
      <c r="G18" s="254">
        <v>0</v>
      </c>
      <c r="H18" s="254">
        <v>8000</v>
      </c>
      <c r="I18" s="254">
        <v>0</v>
      </c>
      <c r="J18" s="383">
        <v>3263</v>
      </c>
    </row>
    <row r="19" spans="1:10" ht="31.5" x14ac:dyDescent="0.25">
      <c r="A19" s="247" t="s">
        <v>61</v>
      </c>
      <c r="B19" s="143" t="s">
        <v>195</v>
      </c>
      <c r="C19" s="144" t="s">
        <v>184</v>
      </c>
      <c r="D19" s="144">
        <v>30</v>
      </c>
      <c r="E19" s="144">
        <v>100</v>
      </c>
      <c r="F19" s="252">
        <f t="shared" si="0"/>
        <v>3000</v>
      </c>
      <c r="G19" s="252">
        <v>0</v>
      </c>
      <c r="H19" s="252">
        <v>3000</v>
      </c>
      <c r="I19" s="252">
        <v>0</v>
      </c>
      <c r="J19" s="383">
        <v>3263</v>
      </c>
    </row>
    <row r="20" spans="1:10" ht="31.5" x14ac:dyDescent="0.25">
      <c r="A20" s="247" t="s">
        <v>104</v>
      </c>
      <c r="B20" s="143" t="s">
        <v>196</v>
      </c>
      <c r="C20" s="144" t="s">
        <v>197</v>
      </c>
      <c r="D20" s="144">
        <v>900</v>
      </c>
      <c r="E20" s="144">
        <v>2.4300000000000002</v>
      </c>
      <c r="F20" s="252">
        <f t="shared" si="0"/>
        <v>2187</v>
      </c>
      <c r="G20" s="252">
        <v>0</v>
      </c>
      <c r="H20" s="252">
        <v>2187</v>
      </c>
      <c r="I20" s="252">
        <v>0</v>
      </c>
      <c r="J20" s="383">
        <v>3263</v>
      </c>
    </row>
    <row r="21" spans="1:10" x14ac:dyDescent="0.25">
      <c r="A21" s="247" t="s">
        <v>106</v>
      </c>
      <c r="B21" s="143" t="s">
        <v>198</v>
      </c>
      <c r="C21" s="144" t="s">
        <v>199</v>
      </c>
      <c r="D21" s="144">
        <v>3426</v>
      </c>
      <c r="E21" s="144">
        <v>7.32</v>
      </c>
      <c r="F21" s="252">
        <f t="shared" si="0"/>
        <v>25078</v>
      </c>
      <c r="G21" s="252">
        <v>6470.88</v>
      </c>
      <c r="H21" s="252">
        <v>18607</v>
      </c>
      <c r="I21" s="252">
        <v>0</v>
      </c>
      <c r="J21" s="383">
        <v>3263</v>
      </c>
    </row>
    <row r="22" spans="1:10" ht="31.5" x14ac:dyDescent="0.25">
      <c r="A22" s="247" t="s">
        <v>109</v>
      </c>
      <c r="B22" s="143" t="s">
        <v>200</v>
      </c>
      <c r="C22" s="144"/>
      <c r="D22" s="144"/>
      <c r="E22" s="144"/>
      <c r="F22" s="252">
        <v>5915.98</v>
      </c>
      <c r="G22" s="252">
        <v>1526.48</v>
      </c>
      <c r="H22" s="252">
        <v>4389.5</v>
      </c>
      <c r="I22" s="252">
        <v>0</v>
      </c>
      <c r="J22" s="383">
        <v>3263</v>
      </c>
    </row>
    <row r="23" spans="1:10" x14ac:dyDescent="0.25">
      <c r="A23" s="126"/>
      <c r="B23" s="803" t="s">
        <v>40</v>
      </c>
      <c r="C23" s="803"/>
      <c r="D23" s="803"/>
      <c r="E23" s="803"/>
      <c r="F23" s="7">
        <f>SUM(F11:F22)</f>
        <v>68000</v>
      </c>
      <c r="G23" s="7">
        <f>SUM(G11:G22)</f>
        <v>12997</v>
      </c>
      <c r="H23" s="7">
        <f>SUM(H11:H22)</f>
        <v>55003</v>
      </c>
      <c r="I23" s="7">
        <f>SUM(I11:I19)</f>
        <v>0</v>
      </c>
      <c r="J23" s="354"/>
    </row>
  </sheetData>
  <mergeCells count="17">
    <mergeCell ref="B23:E23"/>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6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30"/>
  <sheetViews>
    <sheetView topLeftCell="A7" workbookViewId="0">
      <selection activeCell="J26" sqref="J26"/>
    </sheetView>
  </sheetViews>
  <sheetFormatPr defaultRowHeight="15.75" x14ac:dyDescent="0.25"/>
  <cols>
    <col min="1" max="1" width="5" style="1" customWidth="1"/>
    <col min="2" max="2" width="48.85546875" style="1" customWidth="1"/>
    <col min="3" max="3" width="12.85546875" style="1" customWidth="1"/>
    <col min="4" max="4" width="13.28515625" style="1" customWidth="1"/>
    <col min="5" max="5" width="18.42578125" style="1" customWidth="1"/>
    <col min="6" max="6" width="13.42578125" style="1" customWidth="1"/>
    <col min="7" max="7" width="7.85546875" style="1" bestFit="1" customWidth="1"/>
    <col min="8" max="8" width="9" style="1" bestFit="1" customWidth="1"/>
    <col min="9" max="9" width="5.85546875" style="1" bestFit="1" customWidth="1"/>
    <col min="10" max="10" width="47" style="355" customWidth="1"/>
    <col min="11" max="16384" width="9.140625" style="1"/>
  </cols>
  <sheetData>
    <row r="1" spans="1:11" x14ac:dyDescent="0.25">
      <c r="J1" s="350" t="s">
        <v>1228</v>
      </c>
      <c r="K1" s="2"/>
    </row>
    <row r="2" spans="1:11" x14ac:dyDescent="0.25">
      <c r="A2" s="801" t="s">
        <v>17</v>
      </c>
      <c r="B2" s="801"/>
      <c r="C2" s="822" t="s">
        <v>181</v>
      </c>
      <c r="D2" s="822"/>
      <c r="E2" s="822"/>
      <c r="F2" s="209"/>
      <c r="G2" s="209"/>
      <c r="H2" s="209"/>
      <c r="I2" s="209"/>
      <c r="J2" s="351"/>
    </row>
    <row r="3" spans="1:11" x14ac:dyDescent="0.25">
      <c r="A3" s="799" t="s">
        <v>19</v>
      </c>
      <c r="B3" s="800"/>
      <c r="C3" s="822" t="s">
        <v>181</v>
      </c>
      <c r="D3" s="822"/>
      <c r="E3" s="822"/>
      <c r="F3" s="209"/>
      <c r="G3" s="209"/>
      <c r="H3" s="209"/>
      <c r="I3" s="209"/>
      <c r="J3" s="351"/>
    </row>
    <row r="4" spans="1:11" x14ac:dyDescent="0.25">
      <c r="A4" s="801" t="s">
        <v>20</v>
      </c>
      <c r="B4" s="801"/>
      <c r="C4" s="823" t="s">
        <v>4</v>
      </c>
      <c r="D4" s="823"/>
      <c r="E4" s="823"/>
      <c r="F4" s="209"/>
      <c r="G4" s="209"/>
      <c r="H4" s="209"/>
      <c r="I4" s="209"/>
      <c r="J4" s="351"/>
    </row>
    <row r="5" spans="1:11" x14ac:dyDescent="0.25">
      <c r="A5" s="818" t="s">
        <v>201</v>
      </c>
      <c r="B5" s="818"/>
      <c r="C5" s="818"/>
      <c r="D5" s="818"/>
      <c r="E5" s="818"/>
      <c r="F5" s="818"/>
      <c r="G5" s="818"/>
      <c r="H5" s="818"/>
      <c r="I5" s="818"/>
      <c r="J5" s="818"/>
    </row>
    <row r="6" spans="1:11" x14ac:dyDescent="0.25">
      <c r="A6" s="805" t="s">
        <v>22</v>
      </c>
      <c r="B6" s="805"/>
      <c r="C6" s="805"/>
      <c r="D6" s="805"/>
      <c r="E6" s="805"/>
      <c r="F6" s="805"/>
      <c r="G6" s="805"/>
      <c r="H6" s="805"/>
      <c r="I6" s="805"/>
      <c r="J6" s="805"/>
    </row>
    <row r="7" spans="1:11" x14ac:dyDescent="0.25">
      <c r="A7" s="3"/>
      <c r="B7" s="3"/>
      <c r="C7" s="3"/>
      <c r="D7" s="3"/>
      <c r="E7" s="3"/>
      <c r="F7" s="3"/>
      <c r="G7" s="3"/>
      <c r="H7" s="3"/>
      <c r="I7" s="3"/>
      <c r="J7" s="352" t="s">
        <v>13</v>
      </c>
      <c r="K7" s="2"/>
    </row>
    <row r="8" spans="1:11" s="5" customFormat="1" ht="39" customHeight="1" x14ac:dyDescent="0.25">
      <c r="A8" s="806" t="s">
        <v>23</v>
      </c>
      <c r="B8" s="806" t="s">
        <v>24</v>
      </c>
      <c r="C8" s="806" t="s">
        <v>25</v>
      </c>
      <c r="D8" s="806" t="s">
        <v>26</v>
      </c>
      <c r="E8" s="806" t="s">
        <v>27</v>
      </c>
      <c r="F8" s="806" t="s">
        <v>28</v>
      </c>
      <c r="G8" s="808" t="s">
        <v>29</v>
      </c>
      <c r="H8" s="809"/>
      <c r="I8" s="810"/>
      <c r="J8" s="794" t="s">
        <v>1348</v>
      </c>
    </row>
    <row r="9" spans="1:11" s="5" customFormat="1" x14ac:dyDescent="0.25">
      <c r="A9" s="807"/>
      <c r="B9" s="807"/>
      <c r="C9" s="807"/>
      <c r="D9" s="807"/>
      <c r="E9" s="807"/>
      <c r="F9" s="807"/>
      <c r="G9" s="6">
        <v>2107</v>
      </c>
      <c r="H9" s="6">
        <v>2018</v>
      </c>
      <c r="I9" s="6">
        <v>2019</v>
      </c>
      <c r="J9" s="795"/>
    </row>
    <row r="10" spans="1:11" s="13" customFormat="1" x14ac:dyDescent="0.25">
      <c r="A10" s="17">
        <v>1</v>
      </c>
      <c r="B10" s="25">
        <v>2</v>
      </c>
      <c r="C10" s="25">
        <v>3</v>
      </c>
      <c r="D10" s="17">
        <v>4</v>
      </c>
      <c r="E10" s="25">
        <v>5</v>
      </c>
      <c r="F10" s="147" t="s">
        <v>31</v>
      </c>
      <c r="G10" s="147">
        <v>7</v>
      </c>
      <c r="H10" s="147">
        <v>8</v>
      </c>
      <c r="I10" s="147">
        <v>9</v>
      </c>
      <c r="J10" s="353">
        <v>10</v>
      </c>
    </row>
    <row r="11" spans="1:11" x14ac:dyDescent="0.25">
      <c r="A11" s="247" t="s">
        <v>32</v>
      </c>
      <c r="B11" s="143" t="s">
        <v>202</v>
      </c>
      <c r="C11" s="144" t="s">
        <v>191</v>
      </c>
      <c r="D11" s="144">
        <v>210</v>
      </c>
      <c r="E11" s="144">
        <v>60</v>
      </c>
      <c r="F11" s="252">
        <f t="shared" ref="F11:F29" si="0">D11*E11</f>
        <v>12600</v>
      </c>
      <c r="G11" s="252">
        <v>0</v>
      </c>
      <c r="H11" s="252">
        <v>12600</v>
      </c>
      <c r="I11" s="252">
        <v>0</v>
      </c>
      <c r="J11" s="383">
        <v>3263</v>
      </c>
    </row>
    <row r="12" spans="1:11" x14ac:dyDescent="0.25">
      <c r="A12" s="247" t="s">
        <v>33</v>
      </c>
      <c r="B12" s="143" t="s">
        <v>203</v>
      </c>
      <c r="C12" s="144" t="s">
        <v>93</v>
      </c>
      <c r="D12" s="144">
        <v>4</v>
      </c>
      <c r="E12" s="144">
        <v>600</v>
      </c>
      <c r="F12" s="252">
        <f t="shared" si="0"/>
        <v>2400</v>
      </c>
      <c r="G12" s="252">
        <v>0</v>
      </c>
      <c r="H12" s="252">
        <v>2400</v>
      </c>
      <c r="I12" s="252">
        <v>0</v>
      </c>
      <c r="J12" s="383">
        <v>3263</v>
      </c>
    </row>
    <row r="13" spans="1:11" ht="31.5" x14ac:dyDescent="0.25">
      <c r="A13" s="247" t="s">
        <v>35</v>
      </c>
      <c r="B13" s="143" t="s">
        <v>204</v>
      </c>
      <c r="C13" s="144" t="s">
        <v>205</v>
      </c>
      <c r="D13" s="144">
        <v>600</v>
      </c>
      <c r="E13" s="144">
        <v>5</v>
      </c>
      <c r="F13" s="252">
        <f t="shared" si="0"/>
        <v>3000</v>
      </c>
      <c r="G13" s="252">
        <v>0</v>
      </c>
      <c r="H13" s="252">
        <v>3000</v>
      </c>
      <c r="I13" s="252">
        <v>0</v>
      </c>
      <c r="J13" s="383">
        <v>3263</v>
      </c>
    </row>
    <row r="14" spans="1:11" ht="31.5" x14ac:dyDescent="0.25">
      <c r="A14" s="247" t="s">
        <v>37</v>
      </c>
      <c r="B14" s="143" t="s">
        <v>206</v>
      </c>
      <c r="C14" s="144" t="s">
        <v>205</v>
      </c>
      <c r="D14" s="144">
        <v>300</v>
      </c>
      <c r="E14" s="144">
        <v>10</v>
      </c>
      <c r="F14" s="252">
        <f t="shared" si="0"/>
        <v>3000</v>
      </c>
      <c r="G14" s="252">
        <v>0</v>
      </c>
      <c r="H14" s="252">
        <v>3000</v>
      </c>
      <c r="I14" s="252">
        <v>0</v>
      </c>
      <c r="J14" s="383">
        <v>3263</v>
      </c>
    </row>
    <row r="15" spans="1:11" ht="31.5" x14ac:dyDescent="0.25">
      <c r="A15" s="247" t="s">
        <v>38</v>
      </c>
      <c r="B15" s="143" t="s">
        <v>207</v>
      </c>
      <c r="C15" s="144" t="s">
        <v>205</v>
      </c>
      <c r="D15" s="144">
        <v>100</v>
      </c>
      <c r="E15" s="144">
        <v>15</v>
      </c>
      <c r="F15" s="252">
        <f t="shared" si="0"/>
        <v>1500</v>
      </c>
      <c r="G15" s="252">
        <v>0</v>
      </c>
      <c r="H15" s="252">
        <v>1500</v>
      </c>
      <c r="I15" s="252">
        <v>0</v>
      </c>
      <c r="J15" s="383">
        <v>3263</v>
      </c>
    </row>
    <row r="16" spans="1:11" x14ac:dyDescent="0.25">
      <c r="A16" s="450"/>
      <c r="B16" s="838" t="s">
        <v>208</v>
      </c>
      <c r="C16" s="839"/>
      <c r="D16" s="839"/>
      <c r="E16" s="839"/>
      <c r="F16" s="839"/>
      <c r="G16" s="839"/>
      <c r="H16" s="839"/>
      <c r="I16" s="839"/>
      <c r="J16" s="840"/>
    </row>
    <row r="17" spans="1:10" x14ac:dyDescent="0.25">
      <c r="A17" s="247" t="s">
        <v>39</v>
      </c>
      <c r="B17" s="143" t="s">
        <v>209</v>
      </c>
      <c r="C17" s="144" t="s">
        <v>205</v>
      </c>
      <c r="D17" s="144">
        <v>150</v>
      </c>
      <c r="E17" s="144">
        <v>19</v>
      </c>
      <c r="F17" s="252">
        <f t="shared" si="0"/>
        <v>2850</v>
      </c>
      <c r="G17" s="142">
        <v>0</v>
      </c>
      <c r="H17" s="252">
        <v>2850</v>
      </c>
      <c r="I17" s="142">
        <v>0</v>
      </c>
      <c r="J17" s="383">
        <v>3263</v>
      </c>
    </row>
    <row r="18" spans="1:10" x14ac:dyDescent="0.25">
      <c r="A18" s="247" t="s">
        <v>59</v>
      </c>
      <c r="B18" s="143" t="s">
        <v>210</v>
      </c>
      <c r="C18" s="144" t="s">
        <v>184</v>
      </c>
      <c r="D18" s="144">
        <v>1</v>
      </c>
      <c r="E18" s="144">
        <v>2175</v>
      </c>
      <c r="F18" s="252">
        <f t="shared" si="0"/>
        <v>2175</v>
      </c>
      <c r="G18" s="142">
        <v>0</v>
      </c>
      <c r="H18" s="252">
        <v>2175</v>
      </c>
      <c r="I18" s="142">
        <v>0</v>
      </c>
      <c r="J18" s="383">
        <v>3263</v>
      </c>
    </row>
    <row r="19" spans="1:10" ht="31.5" x14ac:dyDescent="0.25">
      <c r="A19" s="247" t="s">
        <v>60</v>
      </c>
      <c r="B19" s="143" t="s">
        <v>211</v>
      </c>
      <c r="C19" s="144" t="s">
        <v>184</v>
      </c>
      <c r="D19" s="253">
        <v>1</v>
      </c>
      <c r="E19" s="253">
        <v>1000</v>
      </c>
      <c r="F19" s="252">
        <f t="shared" si="0"/>
        <v>1000</v>
      </c>
      <c r="G19" s="220">
        <v>0</v>
      </c>
      <c r="H19" s="254">
        <v>1000</v>
      </c>
      <c r="I19" s="220">
        <v>0</v>
      </c>
      <c r="J19" s="383">
        <v>3263</v>
      </c>
    </row>
    <row r="20" spans="1:10" x14ac:dyDescent="0.25">
      <c r="A20" s="450"/>
      <c r="B20" s="838" t="s">
        <v>212</v>
      </c>
      <c r="C20" s="839"/>
      <c r="D20" s="839"/>
      <c r="E20" s="839"/>
      <c r="F20" s="839"/>
      <c r="G20" s="839"/>
      <c r="H20" s="451"/>
      <c r="I20" s="809"/>
      <c r="J20" s="810"/>
    </row>
    <row r="21" spans="1:10" x14ac:dyDescent="0.25">
      <c r="A21" s="247" t="s">
        <v>61</v>
      </c>
      <c r="B21" s="143" t="s">
        <v>209</v>
      </c>
      <c r="C21" s="144" t="s">
        <v>205</v>
      </c>
      <c r="D21" s="144">
        <v>120</v>
      </c>
      <c r="E21" s="144">
        <v>20</v>
      </c>
      <c r="F21" s="252">
        <f t="shared" ref="F21:F27" si="1">D21*E21</f>
        <v>2400</v>
      </c>
      <c r="G21" s="142">
        <v>0</v>
      </c>
      <c r="H21" s="252">
        <v>2400</v>
      </c>
      <c r="I21" s="142">
        <v>0</v>
      </c>
      <c r="J21" s="383">
        <v>3263</v>
      </c>
    </row>
    <row r="22" spans="1:10" x14ac:dyDescent="0.25">
      <c r="A22" s="247" t="s">
        <v>104</v>
      </c>
      <c r="B22" s="143" t="s">
        <v>210</v>
      </c>
      <c r="C22" s="144" t="s">
        <v>184</v>
      </c>
      <c r="D22" s="144">
        <v>1</v>
      </c>
      <c r="E22" s="144">
        <v>2175</v>
      </c>
      <c r="F22" s="252">
        <f t="shared" si="1"/>
        <v>2175</v>
      </c>
      <c r="G22" s="142">
        <v>0</v>
      </c>
      <c r="H22" s="252">
        <v>2175</v>
      </c>
      <c r="I22" s="142">
        <v>0</v>
      </c>
      <c r="J22" s="383">
        <v>3263</v>
      </c>
    </row>
    <row r="23" spans="1:10" ht="31.5" x14ac:dyDescent="0.25">
      <c r="A23" s="247" t="s">
        <v>106</v>
      </c>
      <c r="B23" s="143" t="s">
        <v>211</v>
      </c>
      <c r="C23" s="144" t="s">
        <v>184</v>
      </c>
      <c r="D23" s="253">
        <v>1</v>
      </c>
      <c r="E23" s="253">
        <v>1000</v>
      </c>
      <c r="F23" s="252">
        <f t="shared" si="1"/>
        <v>1000</v>
      </c>
      <c r="G23" s="220">
        <v>0</v>
      </c>
      <c r="H23" s="254">
        <v>1000</v>
      </c>
      <c r="I23" s="220">
        <v>0</v>
      </c>
      <c r="J23" s="383">
        <v>3263</v>
      </c>
    </row>
    <row r="24" spans="1:10" x14ac:dyDescent="0.25">
      <c r="A24" s="247" t="s">
        <v>109</v>
      </c>
      <c r="B24" s="143" t="s">
        <v>213</v>
      </c>
      <c r="C24" s="144" t="s">
        <v>93</v>
      </c>
      <c r="D24" s="144">
        <v>1</v>
      </c>
      <c r="E24" s="144">
        <v>702</v>
      </c>
      <c r="F24" s="252">
        <f t="shared" si="1"/>
        <v>702</v>
      </c>
      <c r="G24" s="142">
        <v>0</v>
      </c>
      <c r="H24" s="252">
        <v>702</v>
      </c>
      <c r="I24" s="142">
        <v>0</v>
      </c>
      <c r="J24" s="383">
        <v>3263</v>
      </c>
    </row>
    <row r="25" spans="1:10" x14ac:dyDescent="0.25">
      <c r="A25" s="247" t="s">
        <v>111</v>
      </c>
      <c r="B25" s="143" t="s">
        <v>214</v>
      </c>
      <c r="C25" s="144" t="s">
        <v>215</v>
      </c>
      <c r="D25" s="144">
        <v>1</v>
      </c>
      <c r="E25" s="144">
        <v>216</v>
      </c>
      <c r="F25" s="252">
        <f t="shared" si="1"/>
        <v>216</v>
      </c>
      <c r="G25" s="142">
        <v>0</v>
      </c>
      <c r="H25" s="252">
        <v>216</v>
      </c>
      <c r="I25" s="142">
        <v>0</v>
      </c>
      <c r="J25" s="383">
        <v>3263</v>
      </c>
    </row>
    <row r="26" spans="1:10" ht="31.5" x14ac:dyDescent="0.25">
      <c r="A26" s="247" t="s">
        <v>113</v>
      </c>
      <c r="B26" s="143" t="s">
        <v>216</v>
      </c>
      <c r="C26" s="144" t="s">
        <v>193</v>
      </c>
      <c r="D26" s="144">
        <v>120</v>
      </c>
      <c r="E26" s="144">
        <v>4</v>
      </c>
      <c r="F26" s="252">
        <f t="shared" si="1"/>
        <v>480</v>
      </c>
      <c r="G26" s="142">
        <v>0</v>
      </c>
      <c r="H26" s="252">
        <v>480</v>
      </c>
      <c r="I26" s="142">
        <v>0</v>
      </c>
      <c r="J26" s="383">
        <v>3263</v>
      </c>
    </row>
    <row r="27" spans="1:10" x14ac:dyDescent="0.25">
      <c r="A27" s="247" t="s">
        <v>115</v>
      </c>
      <c r="B27" s="143" t="s">
        <v>217</v>
      </c>
      <c r="C27" s="144" t="s">
        <v>215</v>
      </c>
      <c r="D27" s="144">
        <v>100</v>
      </c>
      <c r="E27" s="144">
        <v>5</v>
      </c>
      <c r="F27" s="252">
        <f t="shared" si="1"/>
        <v>500</v>
      </c>
      <c r="G27" s="142">
        <v>0</v>
      </c>
      <c r="H27" s="252">
        <v>500</v>
      </c>
      <c r="I27" s="142">
        <v>0</v>
      </c>
      <c r="J27" s="383">
        <v>3263</v>
      </c>
    </row>
    <row r="28" spans="1:10" x14ac:dyDescent="0.25">
      <c r="A28" s="247" t="s">
        <v>117</v>
      </c>
      <c r="B28" s="143" t="s">
        <v>198</v>
      </c>
      <c r="C28" s="144" t="s">
        <v>199</v>
      </c>
      <c r="D28" s="144">
        <v>1404</v>
      </c>
      <c r="E28" s="144">
        <v>7.32</v>
      </c>
      <c r="F28" s="252">
        <f t="shared" si="0"/>
        <v>10277</v>
      </c>
      <c r="G28" s="252">
        <v>3235.44</v>
      </c>
      <c r="H28" s="252">
        <v>7041.84</v>
      </c>
      <c r="I28" s="142">
        <v>0</v>
      </c>
      <c r="J28" s="383">
        <v>3263</v>
      </c>
    </row>
    <row r="29" spans="1:10" ht="31.5" x14ac:dyDescent="0.25">
      <c r="A29" s="247" t="s">
        <v>119</v>
      </c>
      <c r="B29" s="143" t="s">
        <v>200</v>
      </c>
      <c r="C29" s="127"/>
      <c r="D29" s="127">
        <v>1</v>
      </c>
      <c r="E29" s="127">
        <v>2425</v>
      </c>
      <c r="F29" s="252">
        <f t="shared" si="0"/>
        <v>2425</v>
      </c>
      <c r="G29" s="252">
        <v>765</v>
      </c>
      <c r="H29" s="252">
        <v>1660</v>
      </c>
      <c r="I29" s="142">
        <v>0</v>
      </c>
      <c r="J29" s="383">
        <v>3263</v>
      </c>
    </row>
    <row r="30" spans="1:10" x14ac:dyDescent="0.25">
      <c r="A30" s="126"/>
      <c r="B30" s="803" t="s">
        <v>40</v>
      </c>
      <c r="C30" s="803"/>
      <c r="D30" s="803"/>
      <c r="E30" s="803"/>
      <c r="F30" s="7">
        <f>SUM(F11:F29)</f>
        <v>48700</v>
      </c>
      <c r="G30" s="7">
        <f>SUM(G11:G29)</f>
        <v>4000</v>
      </c>
      <c r="H30" s="7">
        <f>SUM(H11:H29)</f>
        <v>44700</v>
      </c>
      <c r="I30" s="7">
        <f>SUM(I11:I20)</f>
        <v>0</v>
      </c>
      <c r="J30" s="354"/>
    </row>
  </sheetData>
  <mergeCells count="20">
    <mergeCell ref="B16:J16"/>
    <mergeCell ref="B20:G20"/>
    <mergeCell ref="I20:J20"/>
    <mergeCell ref="B30:E30"/>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7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J13"/>
  <sheetViews>
    <sheetView zoomScale="80" zoomScaleNormal="80" workbookViewId="0">
      <selection sqref="A1:XFD15"/>
    </sheetView>
  </sheetViews>
  <sheetFormatPr defaultRowHeight="15.75" x14ac:dyDescent="0.25"/>
  <cols>
    <col min="1" max="1" width="8.28515625" style="255" bestFit="1" customWidth="1"/>
    <col min="2" max="2" width="55.5703125" style="255" customWidth="1"/>
    <col min="3" max="3" width="20.85546875" style="255" bestFit="1" customWidth="1"/>
    <col min="4" max="4" width="8.5703125" style="255" customWidth="1"/>
    <col min="5" max="5" width="28.28515625" style="255" bestFit="1" customWidth="1"/>
    <col min="6" max="6" width="13.28515625" style="255" customWidth="1"/>
    <col min="7" max="7" width="6.28515625" style="255" bestFit="1" customWidth="1"/>
    <col min="8" max="8" width="9.42578125" style="255" bestFit="1" customWidth="1"/>
    <col min="9" max="9" width="6.28515625" style="255" bestFit="1" customWidth="1"/>
    <col min="10" max="10" width="48.7109375" style="255" customWidth="1"/>
    <col min="11" max="16384" width="9.140625" style="255"/>
  </cols>
  <sheetData>
    <row r="2" spans="1:10" x14ac:dyDescent="0.25">
      <c r="A2" s="1"/>
      <c r="B2" s="1"/>
      <c r="C2" s="1"/>
      <c r="D2" s="1"/>
      <c r="E2" s="1"/>
      <c r="F2" s="1"/>
      <c r="G2" s="1"/>
      <c r="H2" s="1"/>
      <c r="I2" s="1"/>
      <c r="J2" s="208" t="s">
        <v>1391</v>
      </c>
    </row>
    <row r="3" spans="1:10" x14ac:dyDescent="0.25">
      <c r="A3" s="801" t="s">
        <v>17</v>
      </c>
      <c r="B3" s="801"/>
      <c r="C3" s="822" t="s">
        <v>5</v>
      </c>
      <c r="D3" s="822"/>
      <c r="E3" s="822"/>
      <c r="F3" s="209"/>
      <c r="G3" s="209"/>
      <c r="H3" s="209"/>
      <c r="I3" s="209"/>
      <c r="J3" s="209"/>
    </row>
    <row r="4" spans="1:10" x14ac:dyDescent="0.25">
      <c r="A4" s="799" t="s">
        <v>19</v>
      </c>
      <c r="B4" s="800"/>
      <c r="C4" s="823" t="s">
        <v>5</v>
      </c>
      <c r="D4" s="823"/>
      <c r="E4" s="823"/>
      <c r="F4" s="209"/>
      <c r="G4" s="209"/>
      <c r="H4" s="209"/>
      <c r="I4" s="209"/>
      <c r="J4" s="205"/>
    </row>
    <row r="5" spans="1:10" x14ac:dyDescent="0.25">
      <c r="A5" s="801" t="s">
        <v>20</v>
      </c>
      <c r="B5" s="801"/>
      <c r="C5" s="823" t="s">
        <v>5</v>
      </c>
      <c r="D5" s="823"/>
      <c r="E5" s="823"/>
      <c r="F5" s="209"/>
      <c r="G5" s="209"/>
      <c r="H5" s="209"/>
      <c r="I5" s="209"/>
      <c r="J5" s="209"/>
    </row>
    <row r="6" spans="1:10" x14ac:dyDescent="0.25">
      <c r="A6" s="818" t="s">
        <v>1392</v>
      </c>
      <c r="B6" s="818"/>
      <c r="C6" s="818"/>
      <c r="D6" s="818"/>
      <c r="E6" s="818"/>
      <c r="F6" s="818"/>
      <c r="G6" s="818"/>
      <c r="H6" s="818"/>
      <c r="I6" s="818"/>
      <c r="J6" s="818"/>
    </row>
    <row r="7" spans="1:10" x14ac:dyDescent="0.25">
      <c r="A7" s="805" t="s">
        <v>22</v>
      </c>
      <c r="B7" s="805"/>
      <c r="C7" s="805"/>
      <c r="D7" s="805"/>
      <c r="E7" s="805"/>
      <c r="F7" s="805"/>
      <c r="G7" s="805"/>
      <c r="H7" s="805"/>
      <c r="I7" s="805"/>
      <c r="J7" s="805"/>
    </row>
    <row r="8" spans="1:10" x14ac:dyDescent="0.25">
      <c r="A8" s="3"/>
      <c r="B8" s="3"/>
      <c r="C8" s="3"/>
      <c r="D8" s="3"/>
      <c r="E8" s="3"/>
      <c r="F8" s="3"/>
      <c r="G8" s="3"/>
      <c r="H8" s="3"/>
      <c r="I8" s="3"/>
      <c r="J8" s="4" t="s">
        <v>13</v>
      </c>
    </row>
    <row r="9" spans="1:10" x14ac:dyDescent="0.25">
      <c r="A9" s="806" t="s">
        <v>23</v>
      </c>
      <c r="B9" s="806" t="s">
        <v>24</v>
      </c>
      <c r="C9" s="806" t="s">
        <v>25</v>
      </c>
      <c r="D9" s="820" t="s">
        <v>26</v>
      </c>
      <c r="E9" s="806" t="s">
        <v>27</v>
      </c>
      <c r="F9" s="806" t="s">
        <v>28</v>
      </c>
      <c r="G9" s="808" t="s">
        <v>29</v>
      </c>
      <c r="H9" s="809"/>
      <c r="I9" s="810"/>
      <c r="J9" s="806" t="s">
        <v>30</v>
      </c>
    </row>
    <row r="10" spans="1:10" x14ac:dyDescent="0.25">
      <c r="A10" s="807"/>
      <c r="B10" s="807"/>
      <c r="C10" s="807"/>
      <c r="D10" s="821"/>
      <c r="E10" s="807"/>
      <c r="F10" s="807"/>
      <c r="G10" s="455">
        <v>2107</v>
      </c>
      <c r="H10" s="455">
        <v>2018</v>
      </c>
      <c r="I10" s="455">
        <v>2019</v>
      </c>
      <c r="J10" s="807"/>
    </row>
    <row r="11" spans="1:10" x14ac:dyDescent="0.25">
      <c r="A11" s="17">
        <v>1</v>
      </c>
      <c r="B11" s="25">
        <v>2</v>
      </c>
      <c r="C11" s="25">
        <v>3</v>
      </c>
      <c r="D11" s="17">
        <v>4</v>
      </c>
      <c r="E11" s="25">
        <v>5</v>
      </c>
      <c r="F11" s="147" t="s">
        <v>31</v>
      </c>
      <c r="G11" s="147">
        <v>7</v>
      </c>
      <c r="H11" s="147">
        <v>8</v>
      </c>
      <c r="I11" s="147">
        <v>9</v>
      </c>
      <c r="J11" s="25">
        <v>10</v>
      </c>
    </row>
    <row r="12" spans="1:10" ht="47.25" x14ac:dyDescent="0.25">
      <c r="A12" s="247" t="s">
        <v>32</v>
      </c>
      <c r="B12" s="250" t="s">
        <v>1392</v>
      </c>
      <c r="C12" s="23" t="s">
        <v>1393</v>
      </c>
      <c r="D12" s="23">
        <v>1</v>
      </c>
      <c r="E12" s="23">
        <v>49086</v>
      </c>
      <c r="F12" s="485">
        <v>49086</v>
      </c>
      <c r="G12" s="485">
        <v>0</v>
      </c>
      <c r="H12" s="485">
        <v>49086</v>
      </c>
      <c r="I12" s="485">
        <v>0</v>
      </c>
      <c r="J12" s="407" t="s">
        <v>254</v>
      </c>
    </row>
    <row r="13" spans="1:10" x14ac:dyDescent="0.25">
      <c r="A13" s="126"/>
      <c r="B13" s="803" t="s">
        <v>40</v>
      </c>
      <c r="C13" s="803"/>
      <c r="D13" s="803"/>
      <c r="E13" s="803"/>
      <c r="F13" s="167">
        <f>SUM(F12:F12)</f>
        <v>49086</v>
      </c>
      <c r="G13" s="167">
        <f>SUM(G12:G12)</f>
        <v>0</v>
      </c>
      <c r="H13" s="167">
        <f>SUM(H12:H12)</f>
        <v>49086</v>
      </c>
      <c r="I13" s="167">
        <f>SUM(I12:I12)</f>
        <v>0</v>
      </c>
      <c r="J13" s="126"/>
    </row>
  </sheetData>
  <mergeCells count="17">
    <mergeCell ref="B13:E13"/>
    <mergeCell ref="A6:J6"/>
    <mergeCell ref="A7:J7"/>
    <mergeCell ref="A9:A10"/>
    <mergeCell ref="B9:B10"/>
    <mergeCell ref="C9:C10"/>
    <mergeCell ref="D9:D10"/>
    <mergeCell ref="E9:E10"/>
    <mergeCell ref="F9:F10"/>
    <mergeCell ref="G9:I9"/>
    <mergeCell ref="J9:J10"/>
    <mergeCell ref="A3:B3"/>
    <mergeCell ref="C3:E3"/>
    <mergeCell ref="A4:B4"/>
    <mergeCell ref="C4:E4"/>
    <mergeCell ref="A5:B5"/>
    <mergeCell ref="C5:E5"/>
  </mergeCells>
  <pageMargins left="0.70866141732283472" right="0.70866141732283472" top="0.74803149606299213" bottom="0.74803149606299213"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14"/>
  <sheetViews>
    <sheetView zoomScale="90" zoomScaleNormal="90" workbookViewId="0">
      <selection activeCell="H3" sqref="H3:J4"/>
    </sheetView>
  </sheetViews>
  <sheetFormatPr defaultRowHeight="15.75" x14ac:dyDescent="0.25"/>
  <cols>
    <col min="1" max="1" width="13.5703125" style="1" customWidth="1"/>
    <col min="2" max="2" width="94.7109375" style="1" customWidth="1"/>
    <col min="3" max="3" width="14" style="1" customWidth="1"/>
    <col min="4" max="4" width="8.85546875" style="1" customWidth="1"/>
    <col min="5" max="5" width="15.42578125" style="1" customWidth="1"/>
    <col min="6" max="6" width="14" style="1" customWidth="1"/>
    <col min="7" max="7" width="5.7109375" style="1" bestFit="1" customWidth="1"/>
    <col min="8" max="8" width="17.140625" style="1" customWidth="1"/>
    <col min="9" max="9" width="5.7109375" style="1" bestFit="1" customWidth="1"/>
    <col min="10" max="10" width="16.5703125" style="1" customWidth="1"/>
    <col min="11" max="16384" width="9.140625" style="1"/>
  </cols>
  <sheetData>
    <row r="2" spans="1:10" x14ac:dyDescent="0.25">
      <c r="F2" s="210"/>
      <c r="J2" s="208" t="s">
        <v>1212</v>
      </c>
    </row>
    <row r="3" spans="1:10" x14ac:dyDescent="0.25">
      <c r="A3" s="801" t="s">
        <v>17</v>
      </c>
      <c r="B3" s="801"/>
      <c r="C3" s="801" t="s">
        <v>41</v>
      </c>
      <c r="D3" s="801"/>
      <c r="E3" s="801"/>
      <c r="F3" s="211"/>
      <c r="G3" s="209"/>
      <c r="H3" s="790" t="s">
        <v>1961</v>
      </c>
      <c r="I3" s="790"/>
      <c r="J3" s="790"/>
    </row>
    <row r="4" spans="1:10" x14ac:dyDescent="0.25">
      <c r="A4" s="799" t="s">
        <v>19</v>
      </c>
      <c r="B4" s="800"/>
      <c r="C4" s="801" t="s">
        <v>42</v>
      </c>
      <c r="D4" s="801"/>
      <c r="E4" s="801"/>
      <c r="F4" s="211"/>
      <c r="G4" s="209"/>
      <c r="H4" s="790"/>
      <c r="I4" s="790"/>
      <c r="J4" s="790"/>
    </row>
    <row r="5" spans="1:10" x14ac:dyDescent="0.25">
      <c r="A5" s="801" t="s">
        <v>20</v>
      </c>
      <c r="B5" s="801"/>
      <c r="C5" s="802" t="s">
        <v>0</v>
      </c>
      <c r="D5" s="802"/>
      <c r="E5" s="802"/>
      <c r="F5" s="211"/>
      <c r="G5" s="209"/>
      <c r="H5" s="209"/>
      <c r="I5" s="209"/>
      <c r="J5" s="209"/>
    </row>
    <row r="6" spans="1:10" x14ac:dyDescent="0.25">
      <c r="A6" s="804" t="s">
        <v>1374</v>
      </c>
      <c r="B6" s="804"/>
      <c r="C6" s="804"/>
      <c r="D6" s="804"/>
      <c r="E6" s="804"/>
      <c r="F6" s="804"/>
      <c r="G6" s="804"/>
      <c r="H6" s="804"/>
      <c r="I6" s="804"/>
      <c r="J6" s="804"/>
    </row>
    <row r="7" spans="1:10" x14ac:dyDescent="0.25">
      <c r="A7" s="805" t="s">
        <v>22</v>
      </c>
      <c r="B7" s="805"/>
      <c r="C7" s="805"/>
      <c r="D7" s="805"/>
      <c r="E7" s="805"/>
      <c r="F7" s="805"/>
      <c r="G7" s="805"/>
      <c r="H7" s="805"/>
      <c r="I7" s="805"/>
      <c r="J7" s="805"/>
    </row>
    <row r="8" spans="1:10" x14ac:dyDescent="0.25">
      <c r="A8" s="581"/>
      <c r="B8" s="581"/>
      <c r="C8" s="581"/>
      <c r="D8" s="581"/>
      <c r="E8" s="581"/>
      <c r="F8" s="581"/>
      <c r="G8" s="581"/>
      <c r="H8" s="581"/>
      <c r="I8" s="581"/>
      <c r="J8" s="608" t="s">
        <v>13</v>
      </c>
    </row>
    <row r="9" spans="1:10" x14ac:dyDescent="0.25">
      <c r="A9" s="806" t="s">
        <v>23</v>
      </c>
      <c r="B9" s="806" t="s">
        <v>24</v>
      </c>
      <c r="C9" s="806" t="s">
        <v>25</v>
      </c>
      <c r="D9" s="806" t="s">
        <v>26</v>
      </c>
      <c r="E9" s="806" t="s">
        <v>27</v>
      </c>
      <c r="F9" s="806" t="s">
        <v>28</v>
      </c>
      <c r="G9" s="808" t="s">
        <v>29</v>
      </c>
      <c r="H9" s="809"/>
      <c r="I9" s="810"/>
      <c r="J9" s="806" t="s">
        <v>1331</v>
      </c>
    </row>
    <row r="10" spans="1:10" ht="50.25" customHeight="1" x14ac:dyDescent="0.25">
      <c r="A10" s="807"/>
      <c r="B10" s="807"/>
      <c r="C10" s="807"/>
      <c r="D10" s="807"/>
      <c r="E10" s="807"/>
      <c r="F10" s="807"/>
      <c r="G10" s="743">
        <v>2017</v>
      </c>
      <c r="H10" s="743">
        <v>2018</v>
      </c>
      <c r="I10" s="743">
        <v>2019</v>
      </c>
      <c r="J10" s="807"/>
    </row>
    <row r="11" spans="1:10" x14ac:dyDescent="0.25">
      <c r="A11" s="17">
        <v>1</v>
      </c>
      <c r="B11" s="25">
        <v>2</v>
      </c>
      <c r="C11" s="25">
        <v>3</v>
      </c>
      <c r="D11" s="17">
        <v>4</v>
      </c>
      <c r="E11" s="25">
        <v>5</v>
      </c>
      <c r="F11" s="147" t="s">
        <v>31</v>
      </c>
      <c r="G11" s="147">
        <v>7</v>
      </c>
      <c r="H11" s="25">
        <v>8</v>
      </c>
      <c r="I11" s="16">
        <v>9</v>
      </c>
      <c r="J11" s="25">
        <v>10</v>
      </c>
    </row>
    <row r="12" spans="1:10" x14ac:dyDescent="0.25">
      <c r="A12" s="212"/>
      <c r="B12" s="213" t="s">
        <v>43</v>
      </c>
      <c r="C12" s="8"/>
      <c r="D12" s="8"/>
      <c r="E12" s="8"/>
      <c r="F12" s="9"/>
      <c r="G12" s="8"/>
      <c r="H12" s="8"/>
      <c r="I12" s="10"/>
      <c r="J12" s="214"/>
    </row>
    <row r="13" spans="1:10" x14ac:dyDescent="0.25">
      <c r="A13" s="12">
        <v>1</v>
      </c>
      <c r="B13" s="11" t="s">
        <v>1957</v>
      </c>
      <c r="C13" s="749" t="s">
        <v>1958</v>
      </c>
      <c r="D13" s="749">
        <v>1</v>
      </c>
      <c r="E13" s="750">
        <v>354000</v>
      </c>
      <c r="F13" s="751">
        <f>D13*E13</f>
        <v>354000</v>
      </c>
      <c r="G13" s="752">
        <v>0</v>
      </c>
      <c r="H13" s="753">
        <f>F13</f>
        <v>354000</v>
      </c>
      <c r="I13" s="754">
        <v>0</v>
      </c>
      <c r="J13" s="190" t="s">
        <v>1959</v>
      </c>
    </row>
    <row r="14" spans="1:10" x14ac:dyDescent="0.25">
      <c r="A14" s="216"/>
      <c r="B14" s="803" t="s">
        <v>40</v>
      </c>
      <c r="C14" s="803"/>
      <c r="D14" s="803"/>
      <c r="E14" s="803"/>
      <c r="F14" s="29">
        <f>F13</f>
        <v>354000</v>
      </c>
      <c r="G14" s="29">
        <f>G13</f>
        <v>0</v>
      </c>
      <c r="H14" s="29">
        <f>H13</f>
        <v>354000</v>
      </c>
      <c r="I14" s="29">
        <f>I13</f>
        <v>0</v>
      </c>
      <c r="J14" s="126"/>
    </row>
  </sheetData>
  <mergeCells count="18">
    <mergeCell ref="B14:E14"/>
    <mergeCell ref="A6:J6"/>
    <mergeCell ref="A7:J7"/>
    <mergeCell ref="A9:A10"/>
    <mergeCell ref="B9:B10"/>
    <mergeCell ref="C9:C10"/>
    <mergeCell ref="D9:D10"/>
    <mergeCell ref="E9:E10"/>
    <mergeCell ref="F9:F10"/>
    <mergeCell ref="G9:I9"/>
    <mergeCell ref="J9:J10"/>
    <mergeCell ref="A4:B4"/>
    <mergeCell ref="C4:E4"/>
    <mergeCell ref="A5:B5"/>
    <mergeCell ref="C5:E5"/>
    <mergeCell ref="H3:J4"/>
    <mergeCell ref="A3:B3"/>
    <mergeCell ref="C3:E3"/>
  </mergeCells>
  <pageMargins left="0.70866141732283472" right="0.70866141732283472" top="0.74803149606299213" bottom="0.74803149606299213" header="0.31496062992125984" footer="0.31496062992125984"/>
  <pageSetup paperSize="9" scale="63"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12"/>
  <sheetViews>
    <sheetView workbookViewId="0">
      <selection activeCell="B11" sqref="B11"/>
    </sheetView>
  </sheetViews>
  <sheetFormatPr defaultRowHeight="15.75" x14ac:dyDescent="0.25"/>
  <cols>
    <col min="1" max="1" width="5" style="255" customWidth="1"/>
    <col min="2" max="2" width="42" style="255" customWidth="1"/>
    <col min="3" max="3" width="12.85546875" style="255" customWidth="1"/>
    <col min="4" max="4" width="17.28515625" style="255" customWidth="1"/>
    <col min="5" max="5" width="15.140625" style="255" customWidth="1"/>
    <col min="6" max="6" width="14" style="255" customWidth="1"/>
    <col min="7" max="8" width="8.7109375" style="255" bestFit="1" customWidth="1"/>
    <col min="9" max="9" width="21.7109375" style="255" customWidth="1"/>
    <col min="10" max="10" width="23.42578125" style="255" customWidth="1"/>
    <col min="11" max="16384" width="9.140625" style="255"/>
  </cols>
  <sheetData>
    <row r="1" spans="1:11" x14ac:dyDescent="0.25">
      <c r="J1" s="208" t="s">
        <v>1229</v>
      </c>
      <c r="K1" s="37"/>
    </row>
    <row r="2" spans="1:11" x14ac:dyDescent="0.25">
      <c r="A2" s="849" t="s">
        <v>17</v>
      </c>
      <c r="B2" s="849"/>
      <c r="C2" s="850" t="s">
        <v>241</v>
      </c>
      <c r="D2" s="850"/>
      <c r="E2" s="850"/>
      <c r="F2" s="256"/>
      <c r="G2" s="256"/>
      <c r="H2" s="256"/>
      <c r="I2" s="256"/>
      <c r="J2" s="256"/>
    </row>
    <row r="3" spans="1:11" x14ac:dyDescent="0.25">
      <c r="A3" s="851" t="s">
        <v>19</v>
      </c>
      <c r="B3" s="852"/>
      <c r="C3" s="850" t="s">
        <v>241</v>
      </c>
      <c r="D3" s="850"/>
      <c r="E3" s="850"/>
      <c r="F3" s="256"/>
      <c r="G3" s="256"/>
      <c r="H3" s="256"/>
      <c r="I3" s="256"/>
      <c r="J3" s="257"/>
    </row>
    <row r="4" spans="1:11" x14ac:dyDescent="0.25">
      <c r="A4" s="849" t="s">
        <v>20</v>
      </c>
      <c r="B4" s="849"/>
      <c r="C4" s="853" t="s">
        <v>242</v>
      </c>
      <c r="D4" s="853"/>
      <c r="E4" s="853"/>
      <c r="F4" s="256"/>
      <c r="G4" s="256"/>
      <c r="H4" s="256"/>
      <c r="I4" s="256"/>
      <c r="J4" s="256"/>
    </row>
    <row r="5" spans="1:11" x14ac:dyDescent="0.25">
      <c r="A5" s="842" t="s">
        <v>243</v>
      </c>
      <c r="B5" s="842"/>
      <c r="C5" s="842"/>
      <c r="D5" s="842"/>
      <c r="E5" s="842"/>
      <c r="F5" s="842"/>
      <c r="G5" s="842"/>
      <c r="H5" s="842"/>
      <c r="I5" s="842"/>
      <c r="J5" s="842"/>
    </row>
    <row r="6" spans="1:11" x14ac:dyDescent="0.25">
      <c r="A6" s="843" t="s">
        <v>22</v>
      </c>
      <c r="B6" s="843"/>
      <c r="C6" s="843"/>
      <c r="D6" s="843"/>
      <c r="E6" s="843"/>
      <c r="F6" s="843"/>
      <c r="G6" s="843"/>
      <c r="H6" s="843"/>
      <c r="I6" s="843"/>
      <c r="J6" s="843"/>
    </row>
    <row r="7" spans="1:11" x14ac:dyDescent="0.25">
      <c r="A7" s="40"/>
      <c r="B7" s="40"/>
      <c r="C7" s="40"/>
      <c r="D7" s="40"/>
      <c r="E7" s="40"/>
      <c r="F7" s="40"/>
      <c r="G7" s="40"/>
      <c r="H7" s="40"/>
      <c r="I7" s="40"/>
      <c r="J7" s="41" t="s">
        <v>13</v>
      </c>
      <c r="K7" s="37"/>
    </row>
    <row r="8" spans="1:11" s="42" customFormat="1" x14ac:dyDescent="0.25">
      <c r="A8" s="844" t="s">
        <v>23</v>
      </c>
      <c r="B8" s="844" t="s">
        <v>24</v>
      </c>
      <c r="C8" s="844" t="s">
        <v>25</v>
      </c>
      <c r="D8" s="846" t="s">
        <v>26</v>
      </c>
      <c r="E8" s="844" t="s">
        <v>27</v>
      </c>
      <c r="F8" s="844" t="s">
        <v>28</v>
      </c>
      <c r="G8" s="848" t="s">
        <v>29</v>
      </c>
      <c r="H8" s="848"/>
      <c r="I8" s="848"/>
      <c r="J8" s="844" t="s">
        <v>1241</v>
      </c>
    </row>
    <row r="9" spans="1:11" s="42" customFormat="1" x14ac:dyDescent="0.25">
      <c r="A9" s="845"/>
      <c r="B9" s="845"/>
      <c r="C9" s="845"/>
      <c r="D9" s="847"/>
      <c r="E9" s="845"/>
      <c r="F9" s="845"/>
      <c r="G9" s="222">
        <v>2017</v>
      </c>
      <c r="H9" s="222">
        <v>2018</v>
      </c>
      <c r="I9" s="222">
        <v>2019</v>
      </c>
      <c r="J9" s="845"/>
    </row>
    <row r="10" spans="1:11" s="47" customFormat="1" ht="12.75" x14ac:dyDescent="0.25">
      <c r="A10" s="44">
        <v>1</v>
      </c>
      <c r="B10" s="45">
        <v>2</v>
      </c>
      <c r="C10" s="45">
        <v>3</v>
      </c>
      <c r="D10" s="44">
        <v>4</v>
      </c>
      <c r="E10" s="45">
        <v>5</v>
      </c>
      <c r="F10" s="46" t="s">
        <v>31</v>
      </c>
      <c r="G10" s="46">
        <v>7</v>
      </c>
      <c r="H10" s="46">
        <v>8</v>
      </c>
      <c r="I10" s="46">
        <v>9</v>
      </c>
      <c r="J10" s="45">
        <v>10</v>
      </c>
    </row>
    <row r="11" spans="1:11" ht="47.25" x14ac:dyDescent="0.25">
      <c r="A11" s="263" t="s">
        <v>244</v>
      </c>
      <c r="B11" s="452" t="s">
        <v>245</v>
      </c>
      <c r="C11" s="259" t="s">
        <v>246</v>
      </c>
      <c r="D11" s="259">
        <v>1</v>
      </c>
      <c r="E11" s="260">
        <v>154000</v>
      </c>
      <c r="F11" s="261">
        <v>154000</v>
      </c>
      <c r="G11" s="261">
        <v>59000</v>
      </c>
      <c r="H11" s="261">
        <v>95000</v>
      </c>
      <c r="I11" s="261">
        <v>0</v>
      </c>
      <c r="J11" s="262">
        <v>3263</v>
      </c>
    </row>
    <row r="12" spans="1:11" x14ac:dyDescent="0.25">
      <c r="A12" s="258"/>
      <c r="B12" s="841" t="s">
        <v>40</v>
      </c>
      <c r="C12" s="841"/>
      <c r="D12" s="841"/>
      <c r="E12" s="841"/>
      <c r="F12" s="49">
        <f>SUM(F11:F11)</f>
        <v>154000</v>
      </c>
      <c r="G12" s="49">
        <f>SUM(G11:G11)</f>
        <v>59000</v>
      </c>
      <c r="H12" s="49">
        <v>95000</v>
      </c>
      <c r="I12" s="49">
        <f>SUM(I11:I11)</f>
        <v>0</v>
      </c>
      <c r="J12" s="258"/>
    </row>
  </sheetData>
  <mergeCells count="17">
    <mergeCell ref="A2:B2"/>
    <mergeCell ref="C2:E2"/>
    <mergeCell ref="A3:B3"/>
    <mergeCell ref="C3:E3"/>
    <mergeCell ref="A4:B4"/>
    <mergeCell ref="C4:E4"/>
    <mergeCell ref="B12:E12"/>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77"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19"/>
  <sheetViews>
    <sheetView workbookViewId="0">
      <selection activeCell="B18" sqref="B18"/>
    </sheetView>
  </sheetViews>
  <sheetFormatPr defaultRowHeight="15.75" x14ac:dyDescent="0.25"/>
  <cols>
    <col min="1" max="1" width="5" style="255" customWidth="1"/>
    <col min="2" max="2" width="38.85546875" style="255" customWidth="1"/>
    <col min="3" max="3" width="20.5703125" style="255" customWidth="1"/>
    <col min="4" max="4" width="17.28515625" style="255" customWidth="1"/>
    <col min="5" max="5" width="15.140625" style="255" customWidth="1"/>
    <col min="6" max="6" width="21.7109375" style="255" customWidth="1"/>
    <col min="7" max="8" width="8.7109375" style="255" bestFit="1" customWidth="1"/>
    <col min="9" max="9" width="5.5703125" style="255" bestFit="1" customWidth="1"/>
    <col min="10" max="10" width="21.7109375" style="255" customWidth="1"/>
    <col min="11" max="16384" width="9.140625" style="255"/>
  </cols>
  <sheetData>
    <row r="1" spans="1:11" x14ac:dyDescent="0.25">
      <c r="J1" s="208" t="s">
        <v>1230</v>
      </c>
      <c r="K1" s="37"/>
    </row>
    <row r="2" spans="1:11" x14ac:dyDescent="0.25">
      <c r="A2" s="849" t="s">
        <v>17</v>
      </c>
      <c r="B2" s="849"/>
      <c r="C2" s="850" t="s">
        <v>247</v>
      </c>
      <c r="D2" s="850"/>
      <c r="E2" s="850"/>
      <c r="F2" s="256"/>
      <c r="G2" s="256"/>
      <c r="H2" s="256"/>
      <c r="I2" s="256"/>
      <c r="J2" s="256"/>
    </row>
    <row r="3" spans="1:11" x14ac:dyDescent="0.25">
      <c r="A3" s="851" t="s">
        <v>19</v>
      </c>
      <c r="B3" s="852"/>
      <c r="C3" s="850" t="s">
        <v>247</v>
      </c>
      <c r="D3" s="850"/>
      <c r="E3" s="850"/>
      <c r="F3" s="256"/>
      <c r="G3" s="256"/>
      <c r="H3" s="256"/>
      <c r="I3" s="256"/>
      <c r="J3" s="257"/>
    </row>
    <row r="4" spans="1:11" x14ac:dyDescent="0.25">
      <c r="A4" s="849" t="s">
        <v>20</v>
      </c>
      <c r="B4" s="849"/>
      <c r="C4" s="853" t="s">
        <v>5</v>
      </c>
      <c r="D4" s="853"/>
      <c r="E4" s="853"/>
      <c r="F4" s="256"/>
      <c r="G4" s="256"/>
      <c r="H4" s="256"/>
      <c r="I4" s="256"/>
      <c r="J4" s="256"/>
    </row>
    <row r="5" spans="1:11" x14ac:dyDescent="0.25">
      <c r="A5" s="842" t="s">
        <v>248</v>
      </c>
      <c r="B5" s="842"/>
      <c r="C5" s="842"/>
      <c r="D5" s="842"/>
      <c r="E5" s="842"/>
      <c r="F5" s="842"/>
      <c r="G5" s="842"/>
      <c r="H5" s="842"/>
      <c r="I5" s="842"/>
      <c r="J5" s="842"/>
    </row>
    <row r="6" spans="1:11" x14ac:dyDescent="0.25">
      <c r="A6" s="843" t="s">
        <v>22</v>
      </c>
      <c r="B6" s="843"/>
      <c r="C6" s="843"/>
      <c r="D6" s="843"/>
      <c r="E6" s="843"/>
      <c r="F6" s="843"/>
      <c r="G6" s="843"/>
      <c r="H6" s="843"/>
      <c r="I6" s="843"/>
      <c r="J6" s="843"/>
    </row>
    <row r="7" spans="1:11" x14ac:dyDescent="0.25">
      <c r="A7" s="40"/>
      <c r="B7" s="40"/>
      <c r="C7" s="40"/>
      <c r="D7" s="40"/>
      <c r="E7" s="40"/>
      <c r="F7" s="40"/>
      <c r="G7" s="40"/>
      <c r="H7" s="40"/>
      <c r="I7" s="40"/>
      <c r="J7" s="41" t="s">
        <v>13</v>
      </c>
      <c r="K7" s="37"/>
    </row>
    <row r="8" spans="1:11" s="42" customFormat="1" ht="40.5" customHeight="1" x14ac:dyDescent="0.25">
      <c r="A8" s="844" t="s">
        <v>23</v>
      </c>
      <c r="B8" s="844" t="s">
        <v>24</v>
      </c>
      <c r="C8" s="844" t="s">
        <v>25</v>
      </c>
      <c r="D8" s="846" t="s">
        <v>26</v>
      </c>
      <c r="E8" s="844" t="s">
        <v>27</v>
      </c>
      <c r="F8" s="844" t="s">
        <v>28</v>
      </c>
      <c r="G8" s="854" t="s">
        <v>29</v>
      </c>
      <c r="H8" s="855"/>
      <c r="I8" s="856"/>
      <c r="J8" s="844" t="s">
        <v>1241</v>
      </c>
    </row>
    <row r="9" spans="1:11" s="42" customFormat="1" x14ac:dyDescent="0.25">
      <c r="A9" s="845"/>
      <c r="B9" s="845"/>
      <c r="C9" s="845"/>
      <c r="D9" s="847"/>
      <c r="E9" s="845"/>
      <c r="F9" s="845"/>
      <c r="G9" s="222">
        <v>2107</v>
      </c>
      <c r="H9" s="222">
        <v>2018</v>
      </c>
      <c r="I9" s="222">
        <v>2019</v>
      </c>
      <c r="J9" s="845"/>
    </row>
    <row r="10" spans="1:11" s="47" customFormat="1" ht="12.75" x14ac:dyDescent="0.25">
      <c r="A10" s="44">
        <v>1</v>
      </c>
      <c r="B10" s="45">
        <v>2</v>
      </c>
      <c r="C10" s="45">
        <v>3</v>
      </c>
      <c r="D10" s="44">
        <v>4</v>
      </c>
      <c r="E10" s="45">
        <v>5</v>
      </c>
      <c r="F10" s="46" t="s">
        <v>31</v>
      </c>
      <c r="G10" s="46">
        <v>7</v>
      </c>
      <c r="H10" s="46">
        <v>8</v>
      </c>
      <c r="I10" s="46">
        <v>9</v>
      </c>
      <c r="J10" s="45">
        <v>10</v>
      </c>
    </row>
    <row r="11" spans="1:11" ht="31.5" x14ac:dyDescent="0.25">
      <c r="A11" s="264" t="s">
        <v>32</v>
      </c>
      <c r="B11" s="265" t="s">
        <v>249</v>
      </c>
      <c r="C11" s="265" t="s">
        <v>250</v>
      </c>
      <c r="D11" s="266">
        <v>20</v>
      </c>
      <c r="E11" s="266">
        <v>100</v>
      </c>
      <c r="F11" s="267">
        <v>2000</v>
      </c>
      <c r="G11" s="267">
        <v>2000</v>
      </c>
      <c r="H11" s="267"/>
      <c r="I11" s="267"/>
      <c r="J11" s="268" t="s">
        <v>251</v>
      </c>
    </row>
    <row r="12" spans="1:11" x14ac:dyDescent="0.25">
      <c r="A12" s="264" t="s">
        <v>33</v>
      </c>
      <c r="B12" s="265" t="s">
        <v>252</v>
      </c>
      <c r="C12" s="265" t="s">
        <v>253</v>
      </c>
      <c r="D12" s="266">
        <v>10</v>
      </c>
      <c r="E12" s="266">
        <v>200</v>
      </c>
      <c r="F12" s="267">
        <v>2000</v>
      </c>
      <c r="G12" s="267">
        <v>2000</v>
      </c>
      <c r="H12" s="267"/>
      <c r="I12" s="267"/>
      <c r="J12" s="268" t="s">
        <v>254</v>
      </c>
    </row>
    <row r="13" spans="1:11" x14ac:dyDescent="0.25">
      <c r="A13" s="264" t="s">
        <v>35</v>
      </c>
      <c r="B13" s="265" t="s">
        <v>255</v>
      </c>
      <c r="C13" s="265" t="s">
        <v>256</v>
      </c>
      <c r="D13" s="266">
        <v>6</v>
      </c>
      <c r="E13" s="266">
        <v>1000</v>
      </c>
      <c r="F13" s="267">
        <f>D13*E13</f>
        <v>6000</v>
      </c>
      <c r="G13" s="267">
        <v>6000</v>
      </c>
      <c r="H13" s="267"/>
      <c r="I13" s="267"/>
      <c r="J13" s="268" t="s">
        <v>257</v>
      </c>
    </row>
    <row r="14" spans="1:11" x14ac:dyDescent="0.25">
      <c r="A14" s="264" t="s">
        <v>37</v>
      </c>
      <c r="B14" s="265" t="s">
        <v>258</v>
      </c>
      <c r="C14" s="265" t="s">
        <v>259</v>
      </c>
      <c r="D14" s="266">
        <v>70</v>
      </c>
      <c r="E14" s="266">
        <v>100</v>
      </c>
      <c r="F14" s="267">
        <f>D14*E14</f>
        <v>7000</v>
      </c>
      <c r="G14" s="267"/>
      <c r="H14" s="267">
        <v>7000</v>
      </c>
      <c r="I14" s="267"/>
      <c r="J14" s="268" t="s">
        <v>251</v>
      </c>
    </row>
    <row r="15" spans="1:11" x14ac:dyDescent="0.25">
      <c r="A15" s="264" t="s">
        <v>38</v>
      </c>
      <c r="B15" s="265" t="s">
        <v>260</v>
      </c>
      <c r="C15" s="265" t="s">
        <v>261</v>
      </c>
      <c r="D15" s="266">
        <v>2000</v>
      </c>
      <c r="E15" s="266">
        <v>2</v>
      </c>
      <c r="F15" s="267">
        <f>D15*E15</f>
        <v>4000</v>
      </c>
      <c r="G15" s="267"/>
      <c r="H15" s="267">
        <v>4000</v>
      </c>
      <c r="I15" s="267"/>
      <c r="J15" s="268" t="s">
        <v>251</v>
      </c>
    </row>
    <row r="16" spans="1:11" x14ac:dyDescent="0.25">
      <c r="A16" s="264" t="s">
        <v>39</v>
      </c>
      <c r="B16" s="265" t="s">
        <v>262</v>
      </c>
      <c r="C16" s="265" t="s">
        <v>263</v>
      </c>
      <c r="D16" s="266">
        <v>150</v>
      </c>
      <c r="E16" s="266">
        <v>15</v>
      </c>
      <c r="F16" s="267">
        <f>D16*E16</f>
        <v>2250</v>
      </c>
      <c r="G16" s="267"/>
      <c r="H16" s="267">
        <v>2250</v>
      </c>
      <c r="I16" s="267"/>
      <c r="J16" s="268" t="s">
        <v>264</v>
      </c>
    </row>
    <row r="17" spans="1:10" x14ac:dyDescent="0.25">
      <c r="A17" s="264" t="s">
        <v>59</v>
      </c>
      <c r="B17" s="265" t="s">
        <v>265</v>
      </c>
      <c r="C17" s="265" t="s">
        <v>266</v>
      </c>
      <c r="D17" s="266">
        <v>6</v>
      </c>
      <c r="E17" s="266">
        <v>1000</v>
      </c>
      <c r="F17" s="267">
        <v>6000</v>
      </c>
      <c r="G17" s="267"/>
      <c r="H17" s="267">
        <v>6000</v>
      </c>
      <c r="I17" s="267"/>
      <c r="J17" s="268" t="s">
        <v>251</v>
      </c>
    </row>
    <row r="18" spans="1:10" ht="31.5" x14ac:dyDescent="0.25">
      <c r="A18" s="264" t="s">
        <v>60</v>
      </c>
      <c r="B18" s="265" t="s">
        <v>267</v>
      </c>
      <c r="C18" s="265" t="s">
        <v>268</v>
      </c>
      <c r="D18" s="269">
        <v>5</v>
      </c>
      <c r="E18" s="269">
        <v>150</v>
      </c>
      <c r="F18" s="270">
        <f>D18*E18</f>
        <v>750</v>
      </c>
      <c r="G18" s="270"/>
      <c r="H18" s="270">
        <v>750</v>
      </c>
      <c r="I18" s="270"/>
      <c r="J18" s="268" t="s">
        <v>257</v>
      </c>
    </row>
    <row r="19" spans="1:10" x14ac:dyDescent="0.25">
      <c r="A19" s="258"/>
      <c r="B19" s="841" t="s">
        <v>40</v>
      </c>
      <c r="C19" s="841"/>
      <c r="D19" s="841"/>
      <c r="E19" s="841"/>
      <c r="F19" s="49">
        <f>SUM(F11:F18)</f>
        <v>30000</v>
      </c>
      <c r="G19" s="49">
        <f>SUM(G11:G18)</f>
        <v>10000</v>
      </c>
      <c r="H19" s="49">
        <f>SUM(H11:H18)</f>
        <v>20000</v>
      </c>
      <c r="I19" s="49">
        <f>SUM(I11:I18)</f>
        <v>0</v>
      </c>
      <c r="J19" s="271"/>
    </row>
  </sheetData>
  <mergeCells count="17">
    <mergeCell ref="A2:B2"/>
    <mergeCell ref="C2:E2"/>
    <mergeCell ref="A3:B3"/>
    <mergeCell ref="C3:E3"/>
    <mergeCell ref="A4:B4"/>
    <mergeCell ref="C4:E4"/>
    <mergeCell ref="B19:E19"/>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8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K12"/>
  <sheetViews>
    <sheetView workbookViewId="0">
      <selection activeCell="D8" sqref="D8:D9"/>
    </sheetView>
  </sheetViews>
  <sheetFormatPr defaultRowHeight="15.75" x14ac:dyDescent="0.25"/>
  <cols>
    <col min="1" max="1" width="5" style="255" customWidth="1"/>
    <col min="2" max="2" width="38.140625" style="255" customWidth="1"/>
    <col min="3" max="3" width="12.85546875" style="255" customWidth="1"/>
    <col min="4" max="4" width="10.85546875" style="255" customWidth="1"/>
    <col min="5" max="5" width="15.140625" style="255" customWidth="1"/>
    <col min="6" max="6" width="21.7109375" style="255" customWidth="1"/>
    <col min="7" max="8" width="8.7109375" style="255" bestFit="1" customWidth="1"/>
    <col min="9" max="9" width="21.7109375" style="255" customWidth="1"/>
    <col min="10" max="10" width="30.7109375" style="255" customWidth="1"/>
    <col min="11" max="16384" width="9.140625" style="255"/>
  </cols>
  <sheetData>
    <row r="1" spans="1:11" x14ac:dyDescent="0.25">
      <c r="J1" s="208" t="s">
        <v>1231</v>
      </c>
      <c r="K1" s="37"/>
    </row>
    <row r="2" spans="1:11" x14ac:dyDescent="0.25">
      <c r="A2" s="849" t="s">
        <v>17</v>
      </c>
      <c r="B2" s="849"/>
      <c r="C2" s="850" t="s">
        <v>269</v>
      </c>
      <c r="D2" s="850"/>
      <c r="E2" s="850"/>
      <c r="F2" s="256"/>
      <c r="G2" s="256"/>
      <c r="H2" s="256"/>
      <c r="I2" s="256"/>
      <c r="J2" s="256"/>
    </row>
    <row r="3" spans="1:11" x14ac:dyDescent="0.25">
      <c r="A3" s="851" t="s">
        <v>19</v>
      </c>
      <c r="B3" s="852"/>
      <c r="C3" s="850" t="s">
        <v>269</v>
      </c>
      <c r="D3" s="850"/>
      <c r="E3" s="850"/>
      <c r="F3" s="256"/>
      <c r="G3" s="256"/>
      <c r="H3" s="256"/>
      <c r="I3" s="256"/>
      <c r="J3" s="257"/>
    </row>
    <row r="4" spans="1:11" x14ac:dyDescent="0.25">
      <c r="A4" s="849" t="s">
        <v>20</v>
      </c>
      <c r="B4" s="849"/>
      <c r="C4" s="853" t="s">
        <v>5</v>
      </c>
      <c r="D4" s="853"/>
      <c r="E4" s="853"/>
      <c r="F4" s="256"/>
      <c r="G4" s="256"/>
      <c r="H4" s="256"/>
      <c r="I4" s="256"/>
      <c r="J4" s="256"/>
    </row>
    <row r="5" spans="1:11" x14ac:dyDescent="0.25">
      <c r="A5" s="842" t="s">
        <v>270</v>
      </c>
      <c r="B5" s="842"/>
      <c r="C5" s="842"/>
      <c r="D5" s="842"/>
      <c r="E5" s="842"/>
      <c r="F5" s="842"/>
      <c r="G5" s="842"/>
      <c r="H5" s="842"/>
      <c r="I5" s="842"/>
      <c r="J5" s="842"/>
    </row>
    <row r="6" spans="1:11" x14ac:dyDescent="0.25">
      <c r="A6" s="843" t="s">
        <v>22</v>
      </c>
      <c r="B6" s="843"/>
      <c r="C6" s="843"/>
      <c r="D6" s="843"/>
      <c r="E6" s="843"/>
      <c r="F6" s="843"/>
      <c r="G6" s="843"/>
      <c r="H6" s="843"/>
      <c r="I6" s="843"/>
      <c r="J6" s="843"/>
    </row>
    <row r="7" spans="1:11" x14ac:dyDescent="0.25">
      <c r="A7" s="40"/>
      <c r="B7" s="40"/>
      <c r="C7" s="40"/>
      <c r="D7" s="40"/>
      <c r="E7" s="40"/>
      <c r="F7" s="40"/>
      <c r="G7" s="40"/>
      <c r="H7" s="40"/>
      <c r="I7" s="40"/>
      <c r="J7" s="41" t="s">
        <v>13</v>
      </c>
      <c r="K7" s="37"/>
    </row>
    <row r="8" spans="1:11" s="42" customFormat="1" x14ac:dyDescent="0.25">
      <c r="A8" s="844" t="s">
        <v>23</v>
      </c>
      <c r="B8" s="844" t="s">
        <v>24</v>
      </c>
      <c r="C8" s="844" t="s">
        <v>25</v>
      </c>
      <c r="D8" s="844" t="s">
        <v>26</v>
      </c>
      <c r="E8" s="844" t="s">
        <v>27</v>
      </c>
      <c r="F8" s="844" t="s">
        <v>28</v>
      </c>
      <c r="G8" s="854" t="s">
        <v>29</v>
      </c>
      <c r="H8" s="855"/>
      <c r="I8" s="856"/>
      <c r="J8" s="844" t="s">
        <v>1241</v>
      </c>
    </row>
    <row r="9" spans="1:11" s="42" customFormat="1" x14ac:dyDescent="0.25">
      <c r="A9" s="845"/>
      <c r="B9" s="845"/>
      <c r="C9" s="845"/>
      <c r="D9" s="845"/>
      <c r="E9" s="845"/>
      <c r="F9" s="845"/>
      <c r="G9" s="222">
        <v>2107</v>
      </c>
      <c r="H9" s="222">
        <v>2018</v>
      </c>
      <c r="I9" s="222">
        <v>2019</v>
      </c>
      <c r="J9" s="845"/>
    </row>
    <row r="10" spans="1:11" s="47" customFormat="1" ht="12.75" x14ac:dyDescent="0.25">
      <c r="A10" s="44">
        <v>1</v>
      </c>
      <c r="B10" s="45">
        <v>2</v>
      </c>
      <c r="C10" s="45">
        <v>3</v>
      </c>
      <c r="D10" s="44">
        <v>4</v>
      </c>
      <c r="E10" s="45">
        <v>5</v>
      </c>
      <c r="F10" s="46" t="s">
        <v>31</v>
      </c>
      <c r="G10" s="46">
        <v>7</v>
      </c>
      <c r="H10" s="46">
        <v>8</v>
      </c>
      <c r="I10" s="46">
        <v>9</v>
      </c>
      <c r="J10" s="45">
        <v>10</v>
      </c>
    </row>
    <row r="11" spans="1:11" x14ac:dyDescent="0.25">
      <c r="A11" s="264" t="s">
        <v>32</v>
      </c>
      <c r="B11" s="265" t="s">
        <v>271</v>
      </c>
      <c r="C11" s="266" t="s">
        <v>272</v>
      </c>
      <c r="D11" s="272">
        <v>1</v>
      </c>
      <c r="E11" s="266">
        <v>103600</v>
      </c>
      <c r="F11" s="267">
        <f>D11*E11</f>
        <v>103600</v>
      </c>
      <c r="G11" s="267">
        <v>38200</v>
      </c>
      <c r="H11" s="267">
        <v>38200</v>
      </c>
      <c r="I11" s="267">
        <v>27200</v>
      </c>
      <c r="J11" s="268" t="s">
        <v>273</v>
      </c>
    </row>
    <row r="12" spans="1:11" x14ac:dyDescent="0.25">
      <c r="A12" s="258"/>
      <c r="B12" s="841" t="s">
        <v>40</v>
      </c>
      <c r="C12" s="841"/>
      <c r="D12" s="841"/>
      <c r="E12" s="841"/>
      <c r="F12" s="49">
        <f>SUM(F11:F11)</f>
        <v>103600</v>
      </c>
      <c r="G12" s="49">
        <f>SUM(G11:G11)</f>
        <v>38200</v>
      </c>
      <c r="H12" s="49">
        <f>SUM(H11:H11)</f>
        <v>38200</v>
      </c>
      <c r="I12" s="49">
        <f>SUM(I11:I11)</f>
        <v>27200</v>
      </c>
      <c r="J12" s="258"/>
    </row>
  </sheetData>
  <mergeCells count="17">
    <mergeCell ref="A2:B2"/>
    <mergeCell ref="C2:E2"/>
    <mergeCell ref="A3:B3"/>
    <mergeCell ref="C3:E3"/>
    <mergeCell ref="A4:B4"/>
    <mergeCell ref="C4:E4"/>
    <mergeCell ref="B12:E12"/>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7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56"/>
  <sheetViews>
    <sheetView topLeftCell="A31" workbookViewId="0">
      <selection activeCell="I56" sqref="I56"/>
    </sheetView>
  </sheetViews>
  <sheetFormatPr defaultRowHeight="15.75" x14ac:dyDescent="0.25"/>
  <cols>
    <col min="1" max="1" width="5" style="255" customWidth="1"/>
    <col min="2" max="2" width="77.7109375" style="255" customWidth="1"/>
    <col min="3" max="3" width="12.85546875" style="255" customWidth="1"/>
    <col min="4" max="4" width="10.7109375" style="255" customWidth="1"/>
    <col min="5" max="5" width="15.140625" style="255" customWidth="1"/>
    <col min="6" max="6" width="13.42578125" style="255" customWidth="1"/>
    <col min="7" max="9" width="10.140625" style="255" bestFit="1" customWidth="1"/>
    <col min="10" max="10" width="9" style="255" bestFit="1" customWidth="1"/>
    <col min="11" max="11" width="20.5703125" style="255" customWidth="1"/>
    <col min="12" max="16384" width="9.140625" style="255"/>
  </cols>
  <sheetData>
    <row r="1" spans="1:12" x14ac:dyDescent="0.25">
      <c r="K1" s="208" t="s">
        <v>1232</v>
      </c>
      <c r="L1" s="37"/>
    </row>
    <row r="2" spans="1:12" x14ac:dyDescent="0.25">
      <c r="A2" s="851" t="s">
        <v>17</v>
      </c>
      <c r="B2" s="852"/>
      <c r="C2" s="858" t="s">
        <v>274</v>
      </c>
      <c r="D2" s="859"/>
      <c r="E2" s="860"/>
      <c r="F2" s="256"/>
      <c r="G2" s="256"/>
      <c r="H2" s="256"/>
      <c r="I2" s="256"/>
      <c r="J2" s="256"/>
      <c r="K2" s="256"/>
    </row>
    <row r="3" spans="1:12" x14ac:dyDescent="0.25">
      <c r="A3" s="851" t="s">
        <v>19</v>
      </c>
      <c r="B3" s="852"/>
      <c r="C3" s="858" t="s">
        <v>274</v>
      </c>
      <c r="D3" s="859"/>
      <c r="E3" s="860"/>
      <c r="F3" s="256"/>
      <c r="G3" s="256"/>
      <c r="H3" s="256"/>
      <c r="I3" s="256"/>
      <c r="J3" s="256"/>
      <c r="K3" s="257"/>
    </row>
    <row r="4" spans="1:12" x14ac:dyDescent="0.25">
      <c r="A4" s="851" t="s">
        <v>20</v>
      </c>
      <c r="B4" s="852"/>
      <c r="C4" s="861" t="s">
        <v>5</v>
      </c>
      <c r="D4" s="862"/>
      <c r="E4" s="863"/>
      <c r="F4" s="256"/>
      <c r="G4" s="256"/>
      <c r="H4" s="256"/>
      <c r="I4" s="256"/>
      <c r="J4" s="256"/>
      <c r="K4" s="256"/>
    </row>
    <row r="5" spans="1:12" x14ac:dyDescent="0.25">
      <c r="A5" s="842" t="s">
        <v>275</v>
      </c>
      <c r="B5" s="842"/>
      <c r="C5" s="842"/>
      <c r="D5" s="842"/>
      <c r="E5" s="842"/>
      <c r="F5" s="842"/>
      <c r="G5" s="842"/>
      <c r="H5" s="842"/>
      <c r="I5" s="842"/>
      <c r="J5" s="842"/>
      <c r="K5" s="842"/>
    </row>
    <row r="6" spans="1:12" x14ac:dyDescent="0.25">
      <c r="A6" s="857" t="s">
        <v>22</v>
      </c>
      <c r="B6" s="857"/>
      <c r="C6" s="857"/>
      <c r="D6" s="857"/>
      <c r="E6" s="857"/>
      <c r="F6" s="857"/>
      <c r="G6" s="857"/>
      <c r="H6" s="857"/>
      <c r="I6" s="857"/>
      <c r="J6" s="857"/>
      <c r="K6" s="857"/>
    </row>
    <row r="7" spans="1:12" x14ac:dyDescent="0.25">
      <c r="A7" s="55"/>
      <c r="B7" s="55"/>
      <c r="C7" s="55"/>
      <c r="D7" s="55"/>
      <c r="E7" s="55"/>
      <c r="F7" s="55"/>
      <c r="G7" s="55"/>
      <c r="H7" s="55"/>
      <c r="I7" s="55"/>
      <c r="J7" s="55"/>
      <c r="K7" s="280" t="s">
        <v>13</v>
      </c>
      <c r="L7" s="37"/>
    </row>
    <row r="8" spans="1:12" s="42" customFormat="1" x14ac:dyDescent="0.25">
      <c r="A8" s="848" t="s">
        <v>23</v>
      </c>
      <c r="B8" s="848" t="s">
        <v>24</v>
      </c>
      <c r="C8" s="848" t="s">
        <v>25</v>
      </c>
      <c r="D8" s="848" t="s">
        <v>26</v>
      </c>
      <c r="E8" s="848" t="s">
        <v>27</v>
      </c>
      <c r="F8" s="848" t="s">
        <v>28</v>
      </c>
      <c r="G8" s="848" t="s">
        <v>29</v>
      </c>
      <c r="H8" s="848"/>
      <c r="I8" s="848"/>
      <c r="J8" s="848"/>
      <c r="K8" s="848" t="s">
        <v>1331</v>
      </c>
    </row>
    <row r="9" spans="1:12" s="42" customFormat="1" ht="54" customHeight="1" x14ac:dyDescent="0.25">
      <c r="A9" s="848"/>
      <c r="B9" s="848"/>
      <c r="C9" s="848"/>
      <c r="D9" s="848"/>
      <c r="E9" s="848"/>
      <c r="F9" s="848"/>
      <c r="G9" s="225">
        <v>2017</v>
      </c>
      <c r="H9" s="225">
        <v>2018</v>
      </c>
      <c r="I9" s="225">
        <v>2019</v>
      </c>
      <c r="J9" s="225">
        <v>2020</v>
      </c>
      <c r="K9" s="848"/>
    </row>
    <row r="10" spans="1:12" s="281" customFormat="1" x14ac:dyDescent="0.25">
      <c r="A10" s="423">
        <v>1</v>
      </c>
      <c r="B10" s="424">
        <v>2</v>
      </c>
      <c r="C10" s="424">
        <v>3</v>
      </c>
      <c r="D10" s="423">
        <v>4</v>
      </c>
      <c r="E10" s="424">
        <v>5</v>
      </c>
      <c r="F10" s="424" t="s">
        <v>31</v>
      </c>
      <c r="G10" s="424">
        <v>7</v>
      </c>
      <c r="H10" s="424">
        <v>8</v>
      </c>
      <c r="I10" s="424">
        <v>9</v>
      </c>
      <c r="J10" s="424">
        <v>10</v>
      </c>
      <c r="K10" s="424">
        <v>11</v>
      </c>
    </row>
    <row r="11" spans="1:12" x14ac:dyDescent="0.25">
      <c r="A11" s="273" t="s">
        <v>244</v>
      </c>
      <c r="B11" s="274" t="s">
        <v>276</v>
      </c>
      <c r="C11" s="275" t="s">
        <v>277</v>
      </c>
      <c r="D11" s="431">
        <v>6</v>
      </c>
      <c r="E11" s="432">
        <v>1408</v>
      </c>
      <c r="F11" s="435">
        <f>D11*E11</f>
        <v>8448</v>
      </c>
      <c r="G11" s="428">
        <v>2816</v>
      </c>
      <c r="H11" s="428">
        <v>2816</v>
      </c>
      <c r="I11" s="428">
        <v>2816</v>
      </c>
      <c r="J11" s="428"/>
      <c r="K11" s="425">
        <v>1114</v>
      </c>
    </row>
    <row r="12" spans="1:12" x14ac:dyDescent="0.25">
      <c r="A12" s="273" t="s">
        <v>278</v>
      </c>
      <c r="B12" s="277" t="s">
        <v>279</v>
      </c>
      <c r="C12" s="275" t="s">
        <v>277</v>
      </c>
      <c r="D12" s="431">
        <v>6</v>
      </c>
      <c r="E12" s="432">
        <v>332</v>
      </c>
      <c r="F12" s="435">
        <f t="shared" ref="F12:F55" si="0">D12*E12</f>
        <v>1992</v>
      </c>
      <c r="G12" s="428">
        <v>664</v>
      </c>
      <c r="H12" s="428">
        <v>664</v>
      </c>
      <c r="I12" s="428">
        <f>SUM(H12)</f>
        <v>664</v>
      </c>
      <c r="J12" s="428"/>
      <c r="K12" s="425">
        <v>1210</v>
      </c>
    </row>
    <row r="13" spans="1:12" x14ac:dyDescent="0.25">
      <c r="A13" s="273" t="s">
        <v>280</v>
      </c>
      <c r="B13" s="274" t="s">
        <v>281</v>
      </c>
      <c r="C13" s="276" t="s">
        <v>282</v>
      </c>
      <c r="D13" s="431">
        <v>168</v>
      </c>
      <c r="E13" s="432">
        <v>25</v>
      </c>
      <c r="F13" s="435">
        <f t="shared" si="0"/>
        <v>4200</v>
      </c>
      <c r="G13" s="428">
        <f>SUM(F13)</f>
        <v>4200</v>
      </c>
      <c r="H13" s="429">
        <v>0</v>
      </c>
      <c r="I13" s="429">
        <v>0</v>
      </c>
      <c r="J13" s="429"/>
      <c r="K13" s="425">
        <v>1150</v>
      </c>
    </row>
    <row r="14" spans="1:12" x14ac:dyDescent="0.25">
      <c r="A14" s="273" t="s">
        <v>283</v>
      </c>
      <c r="B14" s="274" t="s">
        <v>284</v>
      </c>
      <c r="C14" s="276" t="s">
        <v>277</v>
      </c>
      <c r="D14" s="431">
        <v>4</v>
      </c>
      <c r="E14" s="432">
        <v>280</v>
      </c>
      <c r="F14" s="435">
        <f t="shared" si="0"/>
        <v>1120</v>
      </c>
      <c r="G14" s="428">
        <f>SUM(F14)</f>
        <v>1120</v>
      </c>
      <c r="H14" s="429"/>
      <c r="I14" s="429"/>
      <c r="J14" s="429"/>
      <c r="K14" s="425">
        <v>1150</v>
      </c>
    </row>
    <row r="15" spans="1:12" x14ac:dyDescent="0.25">
      <c r="A15" s="273" t="s">
        <v>285</v>
      </c>
      <c r="B15" s="274" t="s">
        <v>286</v>
      </c>
      <c r="C15" s="276" t="s">
        <v>282</v>
      </c>
      <c r="D15" s="431">
        <v>144</v>
      </c>
      <c r="E15" s="432">
        <v>20</v>
      </c>
      <c r="F15" s="435">
        <f t="shared" si="0"/>
        <v>2880</v>
      </c>
      <c r="G15" s="428">
        <v>1440</v>
      </c>
      <c r="H15" s="429">
        <v>0</v>
      </c>
      <c r="I15" s="429">
        <v>0</v>
      </c>
      <c r="J15" s="429">
        <v>1440</v>
      </c>
      <c r="K15" s="425">
        <v>1150</v>
      </c>
    </row>
    <row r="16" spans="1:12" x14ac:dyDescent="0.25">
      <c r="A16" s="273" t="s">
        <v>287</v>
      </c>
      <c r="B16" s="274" t="s">
        <v>288</v>
      </c>
      <c r="C16" s="276" t="s">
        <v>282</v>
      </c>
      <c r="D16" s="431">
        <v>36</v>
      </c>
      <c r="E16" s="432">
        <v>25</v>
      </c>
      <c r="F16" s="435">
        <f t="shared" si="0"/>
        <v>900</v>
      </c>
      <c r="G16" s="428">
        <v>0</v>
      </c>
      <c r="H16" s="429">
        <f>SUM(F16)</f>
        <v>900</v>
      </c>
      <c r="I16" s="429">
        <v>0</v>
      </c>
      <c r="J16" s="429"/>
      <c r="K16" s="425">
        <v>1150</v>
      </c>
    </row>
    <row r="17" spans="1:14" x14ac:dyDescent="0.25">
      <c r="A17" s="273" t="s">
        <v>289</v>
      </c>
      <c r="B17" s="274" t="s">
        <v>290</v>
      </c>
      <c r="C17" s="276" t="s">
        <v>282</v>
      </c>
      <c r="D17" s="431">
        <v>120</v>
      </c>
      <c r="E17" s="432">
        <v>50</v>
      </c>
      <c r="F17" s="435">
        <f t="shared" si="0"/>
        <v>6000</v>
      </c>
      <c r="G17" s="428">
        <v>0</v>
      </c>
      <c r="H17" s="429">
        <f>SUM(F17)</f>
        <v>6000</v>
      </c>
      <c r="I17" s="429">
        <v>0</v>
      </c>
      <c r="J17" s="429"/>
      <c r="K17" s="425">
        <v>1150</v>
      </c>
    </row>
    <row r="18" spans="1:14" x14ac:dyDescent="0.25">
      <c r="A18" s="273" t="s">
        <v>291</v>
      </c>
      <c r="B18" s="274" t="s">
        <v>292</v>
      </c>
      <c r="C18" s="276" t="s">
        <v>277</v>
      </c>
      <c r="D18" s="431">
        <v>15</v>
      </c>
      <c r="E18" s="432">
        <v>200</v>
      </c>
      <c r="F18" s="435">
        <f t="shared" si="0"/>
        <v>3000</v>
      </c>
      <c r="G18" s="428">
        <v>0</v>
      </c>
      <c r="H18" s="429">
        <f>SUM(F18)</f>
        <v>3000</v>
      </c>
      <c r="I18" s="429">
        <v>0</v>
      </c>
      <c r="J18" s="429"/>
      <c r="K18" s="425">
        <v>1150</v>
      </c>
    </row>
    <row r="19" spans="1:14" ht="31.5" x14ac:dyDescent="0.25">
      <c r="A19" s="273" t="s">
        <v>293</v>
      </c>
      <c r="B19" s="274" t="s">
        <v>294</v>
      </c>
      <c r="C19" s="276" t="s">
        <v>277</v>
      </c>
      <c r="D19" s="431">
        <v>3</v>
      </c>
      <c r="E19" s="432">
        <v>600</v>
      </c>
      <c r="F19" s="435">
        <f t="shared" si="0"/>
        <v>1800</v>
      </c>
      <c r="G19" s="428">
        <v>0</v>
      </c>
      <c r="H19" s="429">
        <v>0</v>
      </c>
      <c r="I19" s="429">
        <f>SUM(F19)</f>
        <v>1800</v>
      </c>
      <c r="J19" s="429"/>
      <c r="K19" s="425">
        <v>1150</v>
      </c>
      <c r="N19" s="278"/>
    </row>
    <row r="20" spans="1:14" x14ac:dyDescent="0.25">
      <c r="A20" s="273" t="s">
        <v>295</v>
      </c>
      <c r="B20" s="274" t="s">
        <v>296</v>
      </c>
      <c r="C20" s="276" t="s">
        <v>282</v>
      </c>
      <c r="D20" s="431">
        <v>36</v>
      </c>
      <c r="E20" s="432">
        <v>40</v>
      </c>
      <c r="F20" s="435">
        <f t="shared" si="0"/>
        <v>1440</v>
      </c>
      <c r="G20" s="428">
        <v>0</v>
      </c>
      <c r="H20" s="429">
        <v>0</v>
      </c>
      <c r="I20" s="429">
        <f>SUM(F20)</f>
        <v>1440</v>
      </c>
      <c r="J20" s="429"/>
      <c r="K20" s="425">
        <v>1150</v>
      </c>
    </row>
    <row r="21" spans="1:14" x14ac:dyDescent="0.25">
      <c r="A21" s="273" t="s">
        <v>297</v>
      </c>
      <c r="B21" s="274" t="s">
        <v>298</v>
      </c>
      <c r="C21" s="276" t="s">
        <v>277</v>
      </c>
      <c r="D21" s="431">
        <v>7</v>
      </c>
      <c r="E21" s="432">
        <v>300</v>
      </c>
      <c r="F21" s="435">
        <f t="shared" si="0"/>
        <v>2100</v>
      </c>
      <c r="G21" s="428">
        <v>0</v>
      </c>
      <c r="H21" s="429">
        <v>0</v>
      </c>
      <c r="I21" s="429">
        <f>SUM(F21)</f>
        <v>2100</v>
      </c>
      <c r="J21" s="429"/>
      <c r="K21" s="425">
        <v>1150</v>
      </c>
    </row>
    <row r="22" spans="1:14" x14ac:dyDescent="0.25">
      <c r="A22" s="273" t="s">
        <v>299</v>
      </c>
      <c r="B22" s="274" t="s">
        <v>300</v>
      </c>
      <c r="C22" s="276" t="s">
        <v>277</v>
      </c>
      <c r="D22" s="431">
        <v>1</v>
      </c>
      <c r="E22" s="432">
        <v>194.2</v>
      </c>
      <c r="F22" s="435">
        <f t="shared" si="0"/>
        <v>194</v>
      </c>
      <c r="G22" s="428">
        <f>SUM(F22)</f>
        <v>194</v>
      </c>
      <c r="H22" s="429">
        <v>0</v>
      </c>
      <c r="I22" s="429">
        <v>0</v>
      </c>
      <c r="J22" s="429"/>
      <c r="K22" s="425">
        <v>1150</v>
      </c>
    </row>
    <row r="23" spans="1:14" x14ac:dyDescent="0.25">
      <c r="A23" s="273" t="s">
        <v>301</v>
      </c>
      <c r="B23" s="274" t="s">
        <v>302</v>
      </c>
      <c r="C23" s="276" t="s">
        <v>277</v>
      </c>
      <c r="D23" s="431">
        <v>12</v>
      </c>
      <c r="E23" s="432">
        <v>202.28</v>
      </c>
      <c r="F23" s="435">
        <f t="shared" si="0"/>
        <v>2427</v>
      </c>
      <c r="G23" s="428">
        <f>SUM(F23)</f>
        <v>2427</v>
      </c>
      <c r="H23" s="429">
        <v>0</v>
      </c>
      <c r="I23" s="429">
        <v>0</v>
      </c>
      <c r="J23" s="429"/>
      <c r="K23" s="425">
        <v>1150</v>
      </c>
    </row>
    <row r="24" spans="1:14" x14ac:dyDescent="0.25">
      <c r="A24" s="273" t="s">
        <v>303</v>
      </c>
      <c r="B24" s="274" t="s">
        <v>304</v>
      </c>
      <c r="C24" s="276" t="s">
        <v>277</v>
      </c>
      <c r="D24" s="431">
        <v>12</v>
      </c>
      <c r="E24" s="432">
        <v>89</v>
      </c>
      <c r="F24" s="435">
        <f t="shared" si="0"/>
        <v>1068</v>
      </c>
      <c r="G24" s="428">
        <f>SUM(F24)</f>
        <v>1068</v>
      </c>
      <c r="H24" s="429"/>
      <c r="I24" s="429"/>
      <c r="J24" s="429"/>
      <c r="K24" s="425">
        <v>1150</v>
      </c>
    </row>
    <row r="25" spans="1:14" x14ac:dyDescent="0.25">
      <c r="A25" s="273" t="s">
        <v>305</v>
      </c>
      <c r="B25" s="274" t="s">
        <v>302</v>
      </c>
      <c r="C25" s="276" t="s">
        <v>277</v>
      </c>
      <c r="D25" s="431">
        <v>5</v>
      </c>
      <c r="E25" s="432">
        <v>323</v>
      </c>
      <c r="F25" s="435">
        <f t="shared" si="0"/>
        <v>1615</v>
      </c>
      <c r="G25" s="428">
        <v>0</v>
      </c>
      <c r="H25" s="429">
        <f>SUM(F25)</f>
        <v>1615</v>
      </c>
      <c r="I25" s="429">
        <v>0</v>
      </c>
      <c r="J25" s="429"/>
      <c r="K25" s="425">
        <v>1150</v>
      </c>
    </row>
    <row r="26" spans="1:14" x14ac:dyDescent="0.25">
      <c r="A26" s="273" t="s">
        <v>306</v>
      </c>
      <c r="B26" s="274" t="s">
        <v>304</v>
      </c>
      <c r="C26" s="276" t="s">
        <v>277</v>
      </c>
      <c r="D26" s="431">
        <v>10</v>
      </c>
      <c r="E26" s="432">
        <v>115</v>
      </c>
      <c r="F26" s="435">
        <f t="shared" si="0"/>
        <v>1150</v>
      </c>
      <c r="G26" s="428">
        <v>0</v>
      </c>
      <c r="H26" s="429">
        <f>SUM(F26)</f>
        <v>1150</v>
      </c>
      <c r="I26" s="429">
        <v>0</v>
      </c>
      <c r="J26" s="429"/>
      <c r="K26" s="425">
        <v>1150</v>
      </c>
    </row>
    <row r="27" spans="1:14" x14ac:dyDescent="0.25">
      <c r="A27" s="273" t="s">
        <v>307</v>
      </c>
      <c r="B27" s="274" t="s">
        <v>308</v>
      </c>
      <c r="C27" s="276" t="s">
        <v>277</v>
      </c>
      <c r="D27" s="431">
        <v>2</v>
      </c>
      <c r="E27" s="432">
        <v>233</v>
      </c>
      <c r="F27" s="435">
        <f t="shared" si="0"/>
        <v>466</v>
      </c>
      <c r="G27" s="428">
        <v>0</v>
      </c>
      <c r="H27" s="429">
        <v>0</v>
      </c>
      <c r="I27" s="429">
        <f>SUM(F27)</f>
        <v>466</v>
      </c>
      <c r="J27" s="429"/>
      <c r="K27" s="425">
        <v>1150</v>
      </c>
    </row>
    <row r="28" spans="1:14" x14ac:dyDescent="0.25">
      <c r="A28" s="273" t="s">
        <v>309</v>
      </c>
      <c r="B28" s="274" t="s">
        <v>304</v>
      </c>
      <c r="C28" s="276" t="s">
        <v>277</v>
      </c>
      <c r="D28" s="431">
        <v>15</v>
      </c>
      <c r="E28" s="432">
        <v>162</v>
      </c>
      <c r="F28" s="435">
        <f t="shared" si="0"/>
        <v>2430</v>
      </c>
      <c r="G28" s="428">
        <v>0</v>
      </c>
      <c r="H28" s="429">
        <v>0</v>
      </c>
      <c r="I28" s="429">
        <f>SUM(F28)</f>
        <v>2430</v>
      </c>
      <c r="J28" s="429"/>
      <c r="K28" s="425">
        <v>1150</v>
      </c>
      <c r="M28" s="256"/>
      <c r="N28" s="256"/>
    </row>
    <row r="29" spans="1:14" x14ac:dyDescent="0.25">
      <c r="A29" s="273" t="s">
        <v>310</v>
      </c>
      <c r="B29" s="277" t="s">
        <v>279</v>
      </c>
      <c r="C29" s="276"/>
      <c r="D29" s="431">
        <f>SUM(D22:D28)</f>
        <v>57</v>
      </c>
      <c r="E29" s="432">
        <v>38.729999999999997</v>
      </c>
      <c r="F29" s="435">
        <f t="shared" si="0"/>
        <v>2208</v>
      </c>
      <c r="G29" s="428">
        <v>870</v>
      </c>
      <c r="H29" s="429">
        <v>655</v>
      </c>
      <c r="I29" s="429">
        <v>683</v>
      </c>
      <c r="J29" s="429"/>
      <c r="K29" s="425">
        <v>1210</v>
      </c>
      <c r="M29" s="256"/>
      <c r="N29" s="256"/>
    </row>
    <row r="30" spans="1:14" ht="31.5" x14ac:dyDescent="0.25">
      <c r="A30" s="273" t="s">
        <v>311</v>
      </c>
      <c r="B30" s="274" t="s">
        <v>312</v>
      </c>
      <c r="C30" s="269" t="s">
        <v>313</v>
      </c>
      <c r="D30" s="430">
        <v>13</v>
      </c>
      <c r="E30" s="433">
        <v>1400</v>
      </c>
      <c r="F30" s="435">
        <f>D30*E30</f>
        <v>18200</v>
      </c>
      <c r="G30" s="428">
        <f>SUM(F30)</f>
        <v>18200</v>
      </c>
      <c r="H30" s="429">
        <v>0</v>
      </c>
      <c r="I30" s="429">
        <v>0</v>
      </c>
      <c r="J30" s="429"/>
      <c r="K30" s="425">
        <v>2231</v>
      </c>
      <c r="M30" s="56"/>
      <c r="N30" s="256"/>
    </row>
    <row r="31" spans="1:14" x14ac:dyDescent="0.25">
      <c r="A31" s="273" t="s">
        <v>314</v>
      </c>
      <c r="B31" s="274" t="s">
        <v>315</v>
      </c>
      <c r="C31" s="275" t="s">
        <v>277</v>
      </c>
      <c r="D31" s="431">
        <v>1030</v>
      </c>
      <c r="E31" s="432">
        <v>3</v>
      </c>
      <c r="F31" s="435">
        <f t="shared" si="0"/>
        <v>3090</v>
      </c>
      <c r="G31" s="428">
        <v>2340</v>
      </c>
      <c r="H31" s="429">
        <v>0</v>
      </c>
      <c r="I31" s="429">
        <v>0</v>
      </c>
      <c r="J31" s="429">
        <v>750</v>
      </c>
      <c r="K31" s="425">
        <v>2231</v>
      </c>
      <c r="M31" s="256"/>
      <c r="N31" s="256"/>
    </row>
    <row r="32" spans="1:14" x14ac:dyDescent="0.25">
      <c r="A32" s="273" t="s">
        <v>316</v>
      </c>
      <c r="B32" s="274" t="s">
        <v>317</v>
      </c>
      <c r="C32" s="275" t="s">
        <v>93</v>
      </c>
      <c r="D32" s="431">
        <v>148</v>
      </c>
      <c r="E32" s="432">
        <v>6</v>
      </c>
      <c r="F32" s="435">
        <f t="shared" si="0"/>
        <v>888</v>
      </c>
      <c r="G32" s="428">
        <v>828</v>
      </c>
      <c r="H32" s="429">
        <v>0</v>
      </c>
      <c r="I32" s="429">
        <v>0</v>
      </c>
      <c r="J32" s="429">
        <v>60</v>
      </c>
      <c r="K32" s="425">
        <v>2111</v>
      </c>
      <c r="M32" s="256"/>
      <c r="N32" s="256"/>
    </row>
    <row r="33" spans="1:15" x14ac:dyDescent="0.25">
      <c r="A33" s="273" t="s">
        <v>318</v>
      </c>
      <c r="B33" s="274" t="s">
        <v>319</v>
      </c>
      <c r="C33" s="275" t="s">
        <v>191</v>
      </c>
      <c r="D33" s="431">
        <v>39</v>
      </c>
      <c r="E33" s="432">
        <v>40</v>
      </c>
      <c r="F33" s="435">
        <f t="shared" si="0"/>
        <v>1560</v>
      </c>
      <c r="G33" s="428">
        <f>SUM(F33)</f>
        <v>1560</v>
      </c>
      <c r="H33" s="429">
        <v>0</v>
      </c>
      <c r="I33" s="429">
        <v>0</v>
      </c>
      <c r="J33" s="429"/>
      <c r="K33" s="425">
        <v>2112</v>
      </c>
    </row>
    <row r="34" spans="1:15" x14ac:dyDescent="0.25">
      <c r="A34" s="273" t="s">
        <v>320</v>
      </c>
      <c r="B34" s="274" t="s">
        <v>321</v>
      </c>
      <c r="C34" s="269" t="s">
        <v>322</v>
      </c>
      <c r="D34" s="430">
        <v>75</v>
      </c>
      <c r="E34" s="433">
        <v>45</v>
      </c>
      <c r="F34" s="435">
        <f t="shared" si="0"/>
        <v>3375</v>
      </c>
      <c r="G34" s="428">
        <v>1125</v>
      </c>
      <c r="H34" s="429">
        <v>1125</v>
      </c>
      <c r="I34" s="429">
        <v>1125</v>
      </c>
      <c r="J34" s="429"/>
      <c r="K34" s="425">
        <v>2112</v>
      </c>
    </row>
    <row r="35" spans="1:15" x14ac:dyDescent="0.25">
      <c r="A35" s="273" t="s">
        <v>323</v>
      </c>
      <c r="B35" s="274" t="s">
        <v>324</v>
      </c>
      <c r="C35" s="269" t="s">
        <v>277</v>
      </c>
      <c r="D35" s="430">
        <v>420</v>
      </c>
      <c r="E35" s="433">
        <v>3.21</v>
      </c>
      <c r="F35" s="435">
        <f t="shared" si="0"/>
        <v>1348</v>
      </c>
      <c r="G35" s="428">
        <f>SUM(F35)</f>
        <v>1348</v>
      </c>
      <c r="H35" s="429">
        <v>0</v>
      </c>
      <c r="I35" s="429">
        <v>0</v>
      </c>
      <c r="J35" s="429"/>
      <c r="K35" s="425">
        <v>2231</v>
      </c>
      <c r="M35" s="256"/>
      <c r="N35" s="256"/>
      <c r="O35" s="256"/>
    </row>
    <row r="36" spans="1:15" x14ac:dyDescent="0.25">
      <c r="A36" s="273" t="s">
        <v>325</v>
      </c>
      <c r="B36" s="274" t="s">
        <v>326</v>
      </c>
      <c r="C36" s="269" t="s">
        <v>215</v>
      </c>
      <c r="D36" s="430">
        <v>2000</v>
      </c>
      <c r="E36" s="433">
        <v>2</v>
      </c>
      <c r="F36" s="435">
        <f t="shared" si="0"/>
        <v>4000</v>
      </c>
      <c r="G36" s="428">
        <f>SUM(F36)</f>
        <v>4000</v>
      </c>
      <c r="H36" s="429">
        <v>0</v>
      </c>
      <c r="I36" s="429">
        <v>0</v>
      </c>
      <c r="J36" s="429"/>
      <c r="K36" s="425">
        <v>2231</v>
      </c>
      <c r="M36" s="256"/>
      <c r="N36" s="256"/>
      <c r="O36" s="256"/>
    </row>
    <row r="37" spans="1:15" ht="31.5" x14ac:dyDescent="0.25">
      <c r="A37" s="273" t="s">
        <v>327</v>
      </c>
      <c r="B37" s="274" t="s">
        <v>328</v>
      </c>
      <c r="C37" s="269" t="s">
        <v>313</v>
      </c>
      <c r="D37" s="430">
        <v>5</v>
      </c>
      <c r="E37" s="433">
        <v>3000</v>
      </c>
      <c r="F37" s="435">
        <f t="shared" si="0"/>
        <v>15000</v>
      </c>
      <c r="G37" s="430">
        <v>0</v>
      </c>
      <c r="H37" s="429">
        <f>SUM(F37)</f>
        <v>15000</v>
      </c>
      <c r="I37" s="429">
        <v>0</v>
      </c>
      <c r="J37" s="429"/>
      <c r="K37" s="269">
        <v>2231</v>
      </c>
      <c r="M37" s="56"/>
      <c r="N37" s="256"/>
      <c r="O37" s="256"/>
    </row>
    <row r="38" spans="1:15" ht="31.5" x14ac:dyDescent="0.25">
      <c r="A38" s="273" t="s">
        <v>329</v>
      </c>
      <c r="B38" s="274" t="s">
        <v>330</v>
      </c>
      <c r="C38" s="269" t="s">
        <v>277</v>
      </c>
      <c r="D38" s="430">
        <v>1000</v>
      </c>
      <c r="E38" s="433">
        <v>10</v>
      </c>
      <c r="F38" s="435">
        <f t="shared" si="0"/>
        <v>10000</v>
      </c>
      <c r="G38" s="430">
        <v>0</v>
      </c>
      <c r="H38" s="429">
        <f t="shared" ref="H38:H44" si="1">SUM(F38)</f>
        <v>10000</v>
      </c>
      <c r="I38" s="429">
        <v>0</v>
      </c>
      <c r="J38" s="429"/>
      <c r="K38" s="269">
        <v>2231</v>
      </c>
      <c r="M38" s="256"/>
      <c r="N38" s="256"/>
      <c r="O38" s="256"/>
    </row>
    <row r="39" spans="1:15" x14ac:dyDescent="0.25">
      <c r="A39" s="273" t="s">
        <v>331</v>
      </c>
      <c r="B39" s="274" t="s">
        <v>332</v>
      </c>
      <c r="C39" s="269" t="s">
        <v>246</v>
      </c>
      <c r="D39" s="430">
        <v>5</v>
      </c>
      <c r="E39" s="433">
        <v>1500</v>
      </c>
      <c r="F39" s="435">
        <f t="shared" si="0"/>
        <v>7500</v>
      </c>
      <c r="G39" s="430">
        <v>0</v>
      </c>
      <c r="H39" s="429">
        <f t="shared" si="1"/>
        <v>7500</v>
      </c>
      <c r="I39" s="429">
        <v>0</v>
      </c>
      <c r="J39" s="429"/>
      <c r="K39" s="269">
        <v>2231</v>
      </c>
      <c r="M39" s="256"/>
      <c r="N39" s="256"/>
      <c r="O39" s="256"/>
    </row>
    <row r="40" spans="1:15" x14ac:dyDescent="0.25">
      <c r="A40" s="273" t="s">
        <v>333</v>
      </c>
      <c r="B40" s="274" t="s">
        <v>334</v>
      </c>
      <c r="C40" s="275" t="s">
        <v>277</v>
      </c>
      <c r="D40" s="431">
        <v>2000</v>
      </c>
      <c r="E40" s="432">
        <v>3</v>
      </c>
      <c r="F40" s="435">
        <f t="shared" si="0"/>
        <v>6000</v>
      </c>
      <c r="G40" s="430">
        <v>0</v>
      </c>
      <c r="H40" s="429">
        <f t="shared" si="1"/>
        <v>6000</v>
      </c>
      <c r="I40" s="429">
        <v>0</v>
      </c>
      <c r="J40" s="429"/>
      <c r="K40" s="269">
        <v>2231</v>
      </c>
      <c r="M40" s="256"/>
      <c r="N40" s="256"/>
      <c r="O40" s="256"/>
    </row>
    <row r="41" spans="1:15" x14ac:dyDescent="0.25">
      <c r="A41" s="273" t="s">
        <v>335</v>
      </c>
      <c r="B41" s="274" t="s">
        <v>336</v>
      </c>
      <c r="C41" s="275" t="s">
        <v>93</v>
      </c>
      <c r="D41" s="431">
        <v>150</v>
      </c>
      <c r="E41" s="432">
        <v>6</v>
      </c>
      <c r="F41" s="435">
        <f t="shared" si="0"/>
        <v>900</v>
      </c>
      <c r="G41" s="430">
        <v>0</v>
      </c>
      <c r="H41" s="429">
        <f t="shared" si="1"/>
        <v>900</v>
      </c>
      <c r="I41" s="429">
        <v>0</v>
      </c>
      <c r="J41" s="429"/>
      <c r="K41" s="269">
        <v>2111</v>
      </c>
      <c r="M41" s="256"/>
      <c r="N41" s="256"/>
      <c r="O41" s="256"/>
    </row>
    <row r="42" spans="1:15" x14ac:dyDescent="0.25">
      <c r="A42" s="273" t="s">
        <v>337</v>
      </c>
      <c r="B42" s="274" t="s">
        <v>338</v>
      </c>
      <c r="C42" s="275" t="s">
        <v>191</v>
      </c>
      <c r="D42" s="431">
        <v>45</v>
      </c>
      <c r="E42" s="432">
        <v>40</v>
      </c>
      <c r="F42" s="435">
        <f t="shared" si="0"/>
        <v>1800</v>
      </c>
      <c r="G42" s="430">
        <v>0</v>
      </c>
      <c r="H42" s="429">
        <f t="shared" si="1"/>
        <v>1800</v>
      </c>
      <c r="I42" s="429">
        <v>0</v>
      </c>
      <c r="J42" s="429"/>
      <c r="K42" s="269">
        <v>2112</v>
      </c>
      <c r="M42" s="256"/>
      <c r="N42" s="256"/>
      <c r="O42" s="256"/>
    </row>
    <row r="43" spans="1:15" x14ac:dyDescent="0.25">
      <c r="A43" s="273" t="s">
        <v>339</v>
      </c>
      <c r="B43" s="274" t="s">
        <v>340</v>
      </c>
      <c r="C43" s="269" t="s">
        <v>277</v>
      </c>
      <c r="D43" s="430">
        <v>1000</v>
      </c>
      <c r="E43" s="433">
        <v>8</v>
      </c>
      <c r="F43" s="435">
        <f t="shared" si="0"/>
        <v>8000</v>
      </c>
      <c r="G43" s="430">
        <v>0</v>
      </c>
      <c r="H43" s="429">
        <f t="shared" si="1"/>
        <v>8000</v>
      </c>
      <c r="I43" s="429">
        <v>0</v>
      </c>
      <c r="J43" s="429"/>
      <c r="K43" s="269">
        <v>2231</v>
      </c>
      <c r="M43" s="256"/>
      <c r="N43" s="256"/>
      <c r="O43" s="256"/>
    </row>
    <row r="44" spans="1:15" x14ac:dyDescent="0.25">
      <c r="A44" s="273" t="s">
        <v>341</v>
      </c>
      <c r="B44" s="274" t="s">
        <v>342</v>
      </c>
      <c r="C44" s="269" t="s">
        <v>87</v>
      </c>
      <c r="D44" s="430">
        <v>5</v>
      </c>
      <c r="E44" s="433">
        <v>345</v>
      </c>
      <c r="F44" s="435">
        <f t="shared" si="0"/>
        <v>1725</v>
      </c>
      <c r="G44" s="430">
        <v>0</v>
      </c>
      <c r="H44" s="429">
        <f t="shared" si="1"/>
        <v>1725</v>
      </c>
      <c r="I44" s="429">
        <v>0</v>
      </c>
      <c r="J44" s="429"/>
      <c r="K44" s="269">
        <v>2231</v>
      </c>
      <c r="M44" s="256"/>
      <c r="N44" s="256"/>
      <c r="O44" s="256"/>
    </row>
    <row r="45" spans="1:15" x14ac:dyDescent="0.25">
      <c r="A45" s="273" t="s">
        <v>343</v>
      </c>
      <c r="B45" s="274" t="s">
        <v>344</v>
      </c>
      <c r="C45" s="269" t="s">
        <v>246</v>
      </c>
      <c r="D45" s="430">
        <v>1</v>
      </c>
      <c r="E45" s="433">
        <v>12000</v>
      </c>
      <c r="F45" s="435">
        <f t="shared" si="0"/>
        <v>12000</v>
      </c>
      <c r="G45" s="430">
        <v>0</v>
      </c>
      <c r="H45" s="430">
        <v>0</v>
      </c>
      <c r="I45" s="429">
        <f>SUM(F45)</f>
        <v>12000</v>
      </c>
      <c r="J45" s="429"/>
      <c r="K45" s="269">
        <v>2231</v>
      </c>
      <c r="M45" s="56"/>
      <c r="N45" s="279"/>
      <c r="O45" s="256"/>
    </row>
    <row r="46" spans="1:15" ht="31.5" x14ac:dyDescent="0.25">
      <c r="A46" s="273" t="s">
        <v>345</v>
      </c>
      <c r="B46" s="274" t="s">
        <v>346</v>
      </c>
      <c r="C46" s="269" t="s">
        <v>277</v>
      </c>
      <c r="D46" s="430">
        <v>500</v>
      </c>
      <c r="E46" s="433">
        <v>10</v>
      </c>
      <c r="F46" s="435">
        <f t="shared" si="0"/>
        <v>5000</v>
      </c>
      <c r="G46" s="430">
        <v>0</v>
      </c>
      <c r="H46" s="430">
        <v>0</v>
      </c>
      <c r="I46" s="429">
        <f t="shared" ref="I46:I52" si="2">SUM(F46)</f>
        <v>5000</v>
      </c>
      <c r="J46" s="429"/>
      <c r="K46" s="269">
        <v>2231</v>
      </c>
      <c r="M46" s="256"/>
      <c r="N46" s="256"/>
      <c r="O46" s="256"/>
    </row>
    <row r="47" spans="1:15" x14ac:dyDescent="0.25">
      <c r="A47" s="273" t="s">
        <v>347</v>
      </c>
      <c r="B47" s="274" t="s">
        <v>348</v>
      </c>
      <c r="C47" s="269" t="s">
        <v>246</v>
      </c>
      <c r="D47" s="430">
        <v>1</v>
      </c>
      <c r="E47" s="433">
        <v>9000</v>
      </c>
      <c r="F47" s="435">
        <f t="shared" si="0"/>
        <v>9000</v>
      </c>
      <c r="G47" s="430">
        <v>0</v>
      </c>
      <c r="H47" s="430">
        <v>0</v>
      </c>
      <c r="I47" s="429">
        <f t="shared" si="2"/>
        <v>9000</v>
      </c>
      <c r="J47" s="429"/>
      <c r="K47" s="269">
        <v>2231</v>
      </c>
      <c r="M47" s="256"/>
      <c r="N47" s="256"/>
      <c r="O47" s="256"/>
    </row>
    <row r="48" spans="1:15" x14ac:dyDescent="0.25">
      <c r="A48" s="273" t="s">
        <v>349</v>
      </c>
      <c r="B48" s="274" t="s">
        <v>350</v>
      </c>
      <c r="C48" s="275" t="s">
        <v>277</v>
      </c>
      <c r="D48" s="431">
        <v>1000</v>
      </c>
      <c r="E48" s="432">
        <v>3</v>
      </c>
      <c r="F48" s="435">
        <f t="shared" si="0"/>
        <v>3000</v>
      </c>
      <c r="G48" s="430">
        <v>0</v>
      </c>
      <c r="H48" s="430">
        <v>0</v>
      </c>
      <c r="I48" s="429">
        <f t="shared" si="2"/>
        <v>3000</v>
      </c>
      <c r="J48" s="429"/>
      <c r="K48" s="269">
        <v>2231</v>
      </c>
      <c r="M48" s="256"/>
      <c r="N48" s="256"/>
      <c r="O48" s="256"/>
    </row>
    <row r="49" spans="1:15" x14ac:dyDescent="0.25">
      <c r="A49" s="273" t="s">
        <v>351</v>
      </c>
      <c r="B49" s="274" t="s">
        <v>317</v>
      </c>
      <c r="C49" s="275" t="s">
        <v>93</v>
      </c>
      <c r="D49" s="431">
        <v>138</v>
      </c>
      <c r="E49" s="432">
        <v>6</v>
      </c>
      <c r="F49" s="435">
        <f t="shared" si="0"/>
        <v>828</v>
      </c>
      <c r="G49" s="430">
        <v>0</v>
      </c>
      <c r="H49" s="430">
        <v>0</v>
      </c>
      <c r="I49" s="429">
        <f t="shared" si="2"/>
        <v>828</v>
      </c>
      <c r="J49" s="429"/>
      <c r="K49" s="269">
        <v>2111</v>
      </c>
      <c r="M49" s="256"/>
      <c r="N49" s="256"/>
      <c r="O49" s="256"/>
    </row>
    <row r="50" spans="1:15" x14ac:dyDescent="0.25">
      <c r="A50" s="273" t="s">
        <v>352</v>
      </c>
      <c r="B50" s="274" t="s">
        <v>353</v>
      </c>
      <c r="C50" s="275" t="s">
        <v>191</v>
      </c>
      <c r="D50" s="431">
        <v>42</v>
      </c>
      <c r="E50" s="432">
        <v>40</v>
      </c>
      <c r="F50" s="435">
        <f t="shared" si="0"/>
        <v>1680</v>
      </c>
      <c r="G50" s="430">
        <v>0</v>
      </c>
      <c r="H50" s="430">
        <v>0</v>
      </c>
      <c r="I50" s="429">
        <f t="shared" si="2"/>
        <v>1680</v>
      </c>
      <c r="J50" s="429"/>
      <c r="K50" s="269">
        <v>2112</v>
      </c>
      <c r="M50" s="256"/>
      <c r="N50" s="256"/>
      <c r="O50" s="256"/>
    </row>
    <row r="51" spans="1:15" x14ac:dyDescent="0.25">
      <c r="A51" s="273" t="s">
        <v>354</v>
      </c>
      <c r="B51" s="274" t="s">
        <v>355</v>
      </c>
      <c r="C51" s="269" t="s">
        <v>277</v>
      </c>
      <c r="D51" s="430">
        <v>500</v>
      </c>
      <c r="E51" s="433">
        <v>5</v>
      </c>
      <c r="F51" s="435">
        <f t="shared" si="0"/>
        <v>2500</v>
      </c>
      <c r="G51" s="430">
        <v>0</v>
      </c>
      <c r="H51" s="430">
        <v>0</v>
      </c>
      <c r="I51" s="429">
        <f t="shared" si="2"/>
        <v>2500</v>
      </c>
      <c r="J51" s="429"/>
      <c r="K51" s="269">
        <v>2231</v>
      </c>
    </row>
    <row r="52" spans="1:15" x14ac:dyDescent="0.25">
      <c r="A52" s="273" t="s">
        <v>356</v>
      </c>
      <c r="B52" s="274" t="s">
        <v>342</v>
      </c>
      <c r="C52" s="269" t="s">
        <v>246</v>
      </c>
      <c r="D52" s="430">
        <v>1</v>
      </c>
      <c r="E52" s="433">
        <v>618</v>
      </c>
      <c r="F52" s="435">
        <f t="shared" si="0"/>
        <v>618</v>
      </c>
      <c r="G52" s="430">
        <v>0</v>
      </c>
      <c r="H52" s="430">
        <v>0</v>
      </c>
      <c r="I52" s="429">
        <f t="shared" si="2"/>
        <v>618</v>
      </c>
      <c r="J52" s="429"/>
      <c r="K52" s="269">
        <v>2231</v>
      </c>
    </row>
    <row r="53" spans="1:15" ht="31.5" x14ac:dyDescent="0.25">
      <c r="A53" s="273" t="s">
        <v>1233</v>
      </c>
      <c r="B53" s="373" t="s">
        <v>1350</v>
      </c>
      <c r="C53" s="269"/>
      <c r="D53" s="430">
        <v>5</v>
      </c>
      <c r="E53" s="433">
        <v>820</v>
      </c>
      <c r="F53" s="435">
        <f t="shared" si="0"/>
        <v>4100</v>
      </c>
      <c r="G53" s="430">
        <v>0</v>
      </c>
      <c r="H53" s="430">
        <v>0</v>
      </c>
      <c r="I53" s="429">
        <v>0</v>
      </c>
      <c r="J53" s="429">
        <v>4100</v>
      </c>
      <c r="K53" s="269"/>
    </row>
    <row r="54" spans="1:15" x14ac:dyDescent="0.25">
      <c r="A54" s="273" t="s">
        <v>1234</v>
      </c>
      <c r="B54" s="373" t="s">
        <v>321</v>
      </c>
      <c r="C54" s="269"/>
      <c r="D54" s="430">
        <v>5</v>
      </c>
      <c r="E54" s="433">
        <v>25</v>
      </c>
      <c r="F54" s="435">
        <f t="shared" si="0"/>
        <v>125</v>
      </c>
      <c r="G54" s="430">
        <v>0</v>
      </c>
      <c r="H54" s="430">
        <v>0</v>
      </c>
      <c r="I54" s="429">
        <v>0</v>
      </c>
      <c r="J54" s="429">
        <v>125</v>
      </c>
      <c r="K54" s="269"/>
    </row>
    <row r="55" spans="1:15" x14ac:dyDescent="0.25">
      <c r="A55" s="273" t="s">
        <v>1347</v>
      </c>
      <c r="B55" s="373" t="s">
        <v>1351</v>
      </c>
      <c r="C55" s="266"/>
      <c r="D55" s="430">
        <v>250</v>
      </c>
      <c r="E55" s="433">
        <v>2.5</v>
      </c>
      <c r="F55" s="435">
        <f t="shared" si="0"/>
        <v>625</v>
      </c>
      <c r="G55" s="430">
        <v>0</v>
      </c>
      <c r="H55" s="430">
        <v>0</v>
      </c>
      <c r="I55" s="429">
        <v>0</v>
      </c>
      <c r="J55" s="429">
        <v>625</v>
      </c>
      <c r="K55" s="266"/>
    </row>
    <row r="56" spans="1:15" x14ac:dyDescent="0.25">
      <c r="A56" s="258"/>
      <c r="B56" s="841" t="s">
        <v>40</v>
      </c>
      <c r="C56" s="841"/>
      <c r="D56" s="841"/>
      <c r="E56" s="841"/>
      <c r="F56" s="434">
        <f>SUM(G56:J56)</f>
        <v>168357</v>
      </c>
      <c r="G56" s="427">
        <f>SUM(G11:G55)</f>
        <v>44200</v>
      </c>
      <c r="H56" s="427">
        <v>68878</v>
      </c>
      <c r="I56" s="426">
        <v>48179</v>
      </c>
      <c r="J56" s="426">
        <f>SUM(J11:J55)</f>
        <v>7100</v>
      </c>
      <c r="K56" s="258"/>
    </row>
  </sheetData>
  <mergeCells count="17">
    <mergeCell ref="A2:B2"/>
    <mergeCell ref="C2:E2"/>
    <mergeCell ref="A3:B3"/>
    <mergeCell ref="C3:E3"/>
    <mergeCell ref="A4:B4"/>
    <mergeCell ref="C4:E4"/>
    <mergeCell ref="B56:E56"/>
    <mergeCell ref="A5:K5"/>
    <mergeCell ref="A6:K6"/>
    <mergeCell ref="A8:A9"/>
    <mergeCell ref="B8:B9"/>
    <mergeCell ref="C8:C9"/>
    <mergeCell ref="D8:D9"/>
    <mergeCell ref="E8:E9"/>
    <mergeCell ref="F8:F9"/>
    <mergeCell ref="K8:K9"/>
    <mergeCell ref="G8:J8"/>
  </mergeCells>
  <pageMargins left="0.70866141732283472" right="0.70866141732283472" top="0.74803149606299213" bottom="0.74803149606299213" header="0.31496062992125984" footer="0.31496062992125984"/>
  <pageSetup paperSize="9" scale="4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3:L21"/>
  <sheetViews>
    <sheetView tabSelected="1" zoomScale="37" zoomScaleNormal="37" workbookViewId="0">
      <selection activeCell="L14" sqref="L14"/>
    </sheetView>
  </sheetViews>
  <sheetFormatPr defaultRowHeight="15.75" x14ac:dyDescent="0.25"/>
  <cols>
    <col min="1" max="1" width="5" style="1" customWidth="1"/>
    <col min="2" max="2" width="72.7109375" style="307" customWidth="1"/>
    <col min="3" max="3" width="19.42578125" style="1" customWidth="1"/>
    <col min="4" max="4" width="9.28515625" style="1" customWidth="1"/>
    <col min="5" max="5" width="15.140625" style="1" customWidth="1"/>
    <col min="6" max="6" width="14.7109375" style="1" customWidth="1"/>
    <col min="7" max="7" width="11" style="1" bestFit="1" customWidth="1"/>
    <col min="8" max="8" width="12.85546875" style="1" bestFit="1" customWidth="1"/>
    <col min="9" max="11" width="11" style="1" bestFit="1" customWidth="1"/>
    <col min="12" max="12" width="53.140625" style="1" customWidth="1"/>
    <col min="13" max="16384" width="9.140625" style="1"/>
  </cols>
  <sheetData>
    <row r="3" spans="1:12" x14ac:dyDescent="0.25">
      <c r="A3"/>
      <c r="B3" s="384"/>
      <c r="C3"/>
      <c r="D3"/>
      <c r="E3"/>
      <c r="F3"/>
      <c r="G3"/>
      <c r="H3"/>
      <c r="I3" s="355"/>
      <c r="J3" s="355"/>
      <c r="K3" s="355"/>
      <c r="L3" s="1221" t="s">
        <v>1345</v>
      </c>
    </row>
    <row r="4" spans="1:12" x14ac:dyDescent="0.25">
      <c r="A4" s="1222" t="s">
        <v>17</v>
      </c>
      <c r="B4" s="1223"/>
      <c r="C4" s="986" t="s">
        <v>1346</v>
      </c>
      <c r="D4" s="986"/>
      <c r="E4" s="986"/>
      <c r="I4" s="355"/>
      <c r="J4" s="355"/>
      <c r="K4" s="355"/>
      <c r="L4" s="1224"/>
    </row>
    <row r="5" spans="1:12" x14ac:dyDescent="0.25">
      <c r="A5" s="1083" t="s">
        <v>19</v>
      </c>
      <c r="B5" s="1084"/>
      <c r="C5" s="986" t="s">
        <v>385</v>
      </c>
      <c r="D5" s="986"/>
      <c r="E5" s="986"/>
      <c r="I5" s="355"/>
      <c r="J5" s="355"/>
      <c r="K5" s="355"/>
      <c r="L5" s="1224"/>
    </row>
    <row r="6" spans="1:12" x14ac:dyDescent="0.25">
      <c r="A6" s="1082" t="s">
        <v>20</v>
      </c>
      <c r="B6" s="1082"/>
      <c r="C6" s="1210" t="s">
        <v>6</v>
      </c>
      <c r="D6" s="1211"/>
      <c r="E6" s="1212"/>
      <c r="I6" s="355"/>
      <c r="J6" s="355"/>
      <c r="K6" s="355"/>
      <c r="L6" s="1224"/>
    </row>
    <row r="7" spans="1:12" x14ac:dyDescent="0.25">
      <c r="A7" s="1087"/>
      <c r="B7" s="1087"/>
      <c r="C7" s="1087"/>
      <c r="D7" s="1087"/>
      <c r="E7" s="1087"/>
      <c r="F7" s="1087"/>
      <c r="G7" s="1087"/>
      <c r="H7" s="1087"/>
      <c r="I7" s="1087"/>
      <c r="J7" s="1087"/>
      <c r="K7" s="1087"/>
      <c r="L7" s="1087"/>
    </row>
    <row r="8" spans="1:12" x14ac:dyDescent="0.25">
      <c r="A8" s="1149" t="s">
        <v>22</v>
      </c>
      <c r="B8" s="1149"/>
      <c r="C8" s="1149"/>
      <c r="D8" s="1149"/>
      <c r="E8" s="1149"/>
      <c r="F8" s="1149"/>
      <c r="G8" s="1149"/>
      <c r="H8" s="1149"/>
      <c r="I8" s="1149"/>
      <c r="J8" s="1149"/>
      <c r="K8" s="1149"/>
      <c r="L8" s="1149"/>
    </row>
    <row r="9" spans="1:12" x14ac:dyDescent="0.25">
      <c r="A9" s="745"/>
      <c r="B9" s="1225"/>
      <c r="C9" s="745"/>
      <c r="D9" s="745"/>
      <c r="E9" s="745"/>
      <c r="F9" s="745"/>
      <c r="G9" s="745"/>
      <c r="H9" s="745"/>
      <c r="I9" s="745"/>
      <c r="J9" s="745"/>
      <c r="K9" s="745"/>
      <c r="L9" s="1226" t="s">
        <v>13</v>
      </c>
    </row>
    <row r="10" spans="1:12" x14ac:dyDescent="0.25">
      <c r="A10" s="870" t="s">
        <v>23</v>
      </c>
      <c r="B10" s="1227" t="s">
        <v>24</v>
      </c>
      <c r="C10" s="870" t="s">
        <v>25</v>
      </c>
      <c r="D10" s="870" t="s">
        <v>26</v>
      </c>
      <c r="E10" s="870" t="s">
        <v>27</v>
      </c>
      <c r="F10" s="870" t="s">
        <v>28</v>
      </c>
      <c r="G10" s="870" t="s">
        <v>29</v>
      </c>
      <c r="H10" s="870"/>
      <c r="I10" s="870"/>
      <c r="J10" s="870"/>
      <c r="K10" s="870"/>
      <c r="L10" s="1228" t="s">
        <v>1276</v>
      </c>
    </row>
    <row r="11" spans="1:12" x14ac:dyDescent="0.25">
      <c r="A11" s="870"/>
      <c r="B11" s="1227"/>
      <c r="C11" s="870"/>
      <c r="D11" s="870"/>
      <c r="E11" s="870"/>
      <c r="F11" s="870"/>
      <c r="G11" s="760">
        <v>2017</v>
      </c>
      <c r="H11" s="760">
        <v>2018</v>
      </c>
      <c r="I11" s="760">
        <v>2019</v>
      </c>
      <c r="J11" s="760">
        <v>2020</v>
      </c>
      <c r="K11" s="760">
        <v>2021</v>
      </c>
      <c r="L11" s="1228"/>
    </row>
    <row r="12" spans="1:12" x14ac:dyDescent="0.25">
      <c r="A12" s="407">
        <v>1</v>
      </c>
      <c r="B12" s="422">
        <v>2</v>
      </c>
      <c r="C12" s="573">
        <v>3</v>
      </c>
      <c r="D12" s="407">
        <v>4</v>
      </c>
      <c r="E12" s="573">
        <v>5</v>
      </c>
      <c r="F12" s="573" t="s">
        <v>31</v>
      </c>
      <c r="G12" s="573">
        <v>7</v>
      </c>
      <c r="H12" s="573">
        <v>8</v>
      </c>
      <c r="I12" s="573">
        <v>9</v>
      </c>
      <c r="J12" s="573">
        <v>10</v>
      </c>
      <c r="K12" s="573">
        <v>11</v>
      </c>
      <c r="L12" s="1229">
        <v>12</v>
      </c>
    </row>
    <row r="13" spans="1:12" ht="189" x14ac:dyDescent="0.25">
      <c r="A13" s="486" t="s">
        <v>320</v>
      </c>
      <c r="B13" s="422" t="s">
        <v>2164</v>
      </c>
      <c r="C13" s="132"/>
      <c r="D13" s="356">
        <v>1</v>
      </c>
      <c r="E13" s="420">
        <v>414159</v>
      </c>
      <c r="F13" s="1230">
        <v>414159</v>
      </c>
      <c r="G13" s="421">
        <v>49450</v>
      </c>
      <c r="H13" s="421">
        <v>178600</v>
      </c>
      <c r="I13" s="421">
        <v>53309</v>
      </c>
      <c r="J13" s="421">
        <v>53800</v>
      </c>
      <c r="K13" s="421">
        <v>79000</v>
      </c>
      <c r="L13" s="356" t="s">
        <v>2165</v>
      </c>
    </row>
    <row r="14" spans="1:12" ht="236.25" x14ac:dyDescent="0.25">
      <c r="A14" s="487" t="s">
        <v>323</v>
      </c>
      <c r="B14" s="422" t="s">
        <v>2166</v>
      </c>
      <c r="C14" s="233"/>
      <c r="D14" s="356">
        <v>1</v>
      </c>
      <c r="E14" s="420">
        <v>646150</v>
      </c>
      <c r="F14" s="1230">
        <v>646150</v>
      </c>
      <c r="G14" s="421">
        <v>80700</v>
      </c>
      <c r="H14" s="421">
        <v>343850</v>
      </c>
      <c r="I14" s="421">
        <v>75600</v>
      </c>
      <c r="J14" s="421">
        <v>61000</v>
      </c>
      <c r="K14" s="421">
        <v>85000</v>
      </c>
      <c r="L14" s="356" t="s">
        <v>2167</v>
      </c>
    </row>
    <row r="15" spans="1:12" ht="315" x14ac:dyDescent="0.25">
      <c r="A15" s="486" t="s">
        <v>325</v>
      </c>
      <c r="B15" s="422" t="s">
        <v>2168</v>
      </c>
      <c r="C15" s="132"/>
      <c r="D15" s="356">
        <v>1</v>
      </c>
      <c r="E15" s="420">
        <v>203430</v>
      </c>
      <c r="F15" s="1230">
        <v>203430</v>
      </c>
      <c r="G15" s="421">
        <v>7600</v>
      </c>
      <c r="H15" s="421">
        <v>72100</v>
      </c>
      <c r="I15" s="421">
        <v>28530</v>
      </c>
      <c r="J15" s="421">
        <v>28200</v>
      </c>
      <c r="K15" s="421">
        <v>67000</v>
      </c>
      <c r="L15" s="356" t="s">
        <v>2169</v>
      </c>
    </row>
    <row r="16" spans="1:12" ht="157.5" x14ac:dyDescent="0.25">
      <c r="A16" s="486" t="s">
        <v>327</v>
      </c>
      <c r="B16" s="422" t="s">
        <v>2170</v>
      </c>
      <c r="C16" s="132"/>
      <c r="D16" s="356">
        <v>1</v>
      </c>
      <c r="E16" s="420">
        <v>114300</v>
      </c>
      <c r="F16" s="1230">
        <v>114300</v>
      </c>
      <c r="G16" s="421">
        <v>19250</v>
      </c>
      <c r="H16" s="421">
        <v>40750</v>
      </c>
      <c r="I16" s="421">
        <v>12300</v>
      </c>
      <c r="J16" s="421">
        <v>12000</v>
      </c>
      <c r="K16" s="421">
        <v>30000</v>
      </c>
      <c r="L16" s="356" t="s">
        <v>2171</v>
      </c>
    </row>
    <row r="17" spans="1:12" ht="204.75" x14ac:dyDescent="0.25">
      <c r="A17" s="486" t="s">
        <v>329</v>
      </c>
      <c r="B17" s="422" t="s">
        <v>2172</v>
      </c>
      <c r="C17" s="132"/>
      <c r="D17" s="356">
        <v>1</v>
      </c>
      <c r="E17" s="420">
        <v>337901</v>
      </c>
      <c r="F17" s="1230">
        <v>337901</v>
      </c>
      <c r="G17" s="421">
        <v>7000</v>
      </c>
      <c r="H17" s="421">
        <v>207540</v>
      </c>
      <c r="I17" s="421">
        <v>26361</v>
      </c>
      <c r="J17" s="421">
        <v>28000</v>
      </c>
      <c r="K17" s="421">
        <v>69000</v>
      </c>
      <c r="L17" s="356" t="s">
        <v>2173</v>
      </c>
    </row>
    <row r="18" spans="1:12" ht="189" x14ac:dyDescent="0.25">
      <c r="A18" s="486" t="s">
        <v>331</v>
      </c>
      <c r="B18" s="422" t="s">
        <v>2174</v>
      </c>
      <c r="C18" s="132"/>
      <c r="D18" s="356">
        <v>1</v>
      </c>
      <c r="E18" s="420">
        <v>207660</v>
      </c>
      <c r="F18" s="1230">
        <v>207660</v>
      </c>
      <c r="G18" s="421">
        <v>4000</v>
      </c>
      <c r="H18" s="421">
        <v>98960</v>
      </c>
      <c r="I18" s="421">
        <v>16200</v>
      </c>
      <c r="J18" s="421">
        <v>16500</v>
      </c>
      <c r="K18" s="421">
        <v>72000</v>
      </c>
      <c r="L18" s="356" t="s">
        <v>2175</v>
      </c>
    </row>
    <row r="19" spans="1:12" ht="157.5" x14ac:dyDescent="0.25">
      <c r="A19" s="486" t="s">
        <v>333</v>
      </c>
      <c r="B19" s="422" t="s">
        <v>2176</v>
      </c>
      <c r="C19" s="132"/>
      <c r="D19" s="356">
        <v>1</v>
      </c>
      <c r="E19" s="420">
        <v>460200</v>
      </c>
      <c r="F19" s="1230">
        <v>460200</v>
      </c>
      <c r="G19" s="421">
        <v>2000</v>
      </c>
      <c r="H19" s="421">
        <v>358200</v>
      </c>
      <c r="I19" s="421">
        <v>1500</v>
      </c>
      <c r="J19" s="421">
        <v>500</v>
      </c>
      <c r="K19" s="421">
        <v>98000</v>
      </c>
      <c r="L19" s="356" t="s">
        <v>2177</v>
      </c>
    </row>
    <row r="20" spans="1:12" ht="220.5" x14ac:dyDescent="0.25">
      <c r="A20" s="486" t="s">
        <v>335</v>
      </c>
      <c r="B20" s="422" t="s">
        <v>2178</v>
      </c>
      <c r="C20" s="132"/>
      <c r="D20" s="356">
        <v>1</v>
      </c>
      <c r="E20" s="420">
        <v>541559</v>
      </c>
      <c r="F20" s="1230">
        <v>541559</v>
      </c>
      <c r="G20" s="421">
        <v>181000</v>
      </c>
      <c r="H20" s="421">
        <v>206274</v>
      </c>
      <c r="I20" s="421">
        <v>61285</v>
      </c>
      <c r="J20" s="421">
        <v>75000</v>
      </c>
      <c r="K20" s="421">
        <v>18000</v>
      </c>
      <c r="L20" s="356" t="s">
        <v>2179</v>
      </c>
    </row>
    <row r="21" spans="1:12" x14ac:dyDescent="0.25">
      <c r="A21" s="488"/>
      <c r="B21" s="869" t="s">
        <v>40</v>
      </c>
      <c r="C21" s="869"/>
      <c r="D21" s="869"/>
      <c r="E21" s="869"/>
      <c r="F21" s="1231">
        <v>2925359</v>
      </c>
      <c r="G21" s="1231">
        <v>351000</v>
      </c>
      <c r="H21" s="1231">
        <v>1506274</v>
      </c>
      <c r="I21" s="1232">
        <v>275085</v>
      </c>
      <c r="J21" s="1232">
        <v>275000</v>
      </c>
      <c r="K21" s="1232">
        <v>518000</v>
      </c>
      <c r="L21" s="1233"/>
    </row>
  </sheetData>
  <mergeCells count="17">
    <mergeCell ref="B21:E21"/>
    <mergeCell ref="A7:L7"/>
    <mergeCell ref="A8:L8"/>
    <mergeCell ref="A10:A11"/>
    <mergeCell ref="B10:B11"/>
    <mergeCell ref="C10:C11"/>
    <mergeCell ref="D10:D11"/>
    <mergeCell ref="E10:E11"/>
    <mergeCell ref="F10:F11"/>
    <mergeCell ref="G10:K10"/>
    <mergeCell ref="L10:L11"/>
    <mergeCell ref="A4:B4"/>
    <mergeCell ref="C4:E4"/>
    <mergeCell ref="A5:B5"/>
    <mergeCell ref="C5:E5"/>
    <mergeCell ref="A6:B6"/>
    <mergeCell ref="C6:E6"/>
  </mergeCells>
  <pageMargins left="0.70866141732283472" right="0.70866141732283472" top="0.74803149606299213" bottom="0.74803149606299213" header="0.31496062992125984" footer="0.31496062992125984"/>
  <pageSetup paperSize="9" scale="4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workbookViewId="0"/>
  </sheetViews>
  <sheetFormatPr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13"/>
  <sheetViews>
    <sheetView workbookViewId="0">
      <selection activeCell="K14" sqref="K14"/>
    </sheetView>
  </sheetViews>
  <sheetFormatPr defaultRowHeight="15.75" x14ac:dyDescent="0.25"/>
  <cols>
    <col min="1" max="1" width="9.140625" style="1"/>
    <col min="2" max="2" width="30.42578125" style="1" customWidth="1"/>
    <col min="3" max="3" width="12.28515625" style="1" customWidth="1"/>
    <col min="4" max="4" width="13.85546875" style="1" customWidth="1"/>
    <col min="5" max="5" width="17.5703125" style="1" customWidth="1"/>
    <col min="6" max="6" width="20.85546875" style="1" bestFit="1" customWidth="1"/>
    <col min="7" max="9" width="9.140625" style="1"/>
    <col min="10" max="10" width="63.140625" style="1" customWidth="1"/>
    <col min="11" max="16384" width="9.140625" style="1"/>
  </cols>
  <sheetData>
    <row r="2" spans="1:12" x14ac:dyDescent="0.25">
      <c r="A2" s="355"/>
      <c r="B2" s="355"/>
      <c r="C2" s="355"/>
      <c r="D2" s="355"/>
      <c r="E2" s="355"/>
      <c r="F2" s="355"/>
      <c r="G2" s="355"/>
      <c r="H2" s="355"/>
      <c r="I2" s="355"/>
      <c r="J2" s="350" t="s">
        <v>1213</v>
      </c>
    </row>
    <row r="3" spans="1:12" x14ac:dyDescent="0.25">
      <c r="A3" s="788" t="s">
        <v>17</v>
      </c>
      <c r="B3" s="788"/>
      <c r="C3" s="787" t="s">
        <v>18</v>
      </c>
      <c r="D3" s="787"/>
      <c r="E3" s="787"/>
      <c r="F3" s="351"/>
      <c r="G3" s="351"/>
      <c r="H3" s="351"/>
      <c r="I3" s="351"/>
      <c r="J3" s="755" t="s">
        <v>1961</v>
      </c>
      <c r="K3" s="372"/>
      <c r="L3" s="372"/>
    </row>
    <row r="4" spans="1:12" x14ac:dyDescent="0.25">
      <c r="A4" s="785" t="s">
        <v>19</v>
      </c>
      <c r="B4" s="786"/>
      <c r="C4" s="787" t="s">
        <v>18</v>
      </c>
      <c r="D4" s="787"/>
      <c r="E4" s="787"/>
      <c r="F4" s="351"/>
      <c r="G4" s="351"/>
      <c r="H4" s="351"/>
      <c r="I4" s="351"/>
      <c r="J4" s="372"/>
      <c r="K4" s="372"/>
      <c r="L4" s="372"/>
    </row>
    <row r="5" spans="1:12" x14ac:dyDescent="0.25">
      <c r="A5" s="788" t="s">
        <v>20</v>
      </c>
      <c r="B5" s="788"/>
      <c r="C5" s="789" t="s">
        <v>57</v>
      </c>
      <c r="D5" s="789"/>
      <c r="E5" s="789"/>
      <c r="F5" s="351"/>
      <c r="G5" s="351"/>
      <c r="H5" s="351"/>
      <c r="I5" s="351"/>
      <c r="J5" s="351"/>
    </row>
    <row r="6" spans="1:12" x14ac:dyDescent="0.25">
      <c r="A6" s="792" t="s">
        <v>1375</v>
      </c>
      <c r="B6" s="792"/>
      <c r="C6" s="792"/>
      <c r="D6" s="792"/>
      <c r="E6" s="792"/>
      <c r="F6" s="792"/>
      <c r="G6" s="792"/>
      <c r="H6" s="792"/>
      <c r="I6" s="792"/>
      <c r="J6" s="792"/>
    </row>
    <row r="7" spans="1:12" x14ac:dyDescent="0.25">
      <c r="A7" s="793" t="s">
        <v>22</v>
      </c>
      <c r="B7" s="793"/>
      <c r="C7" s="793"/>
      <c r="D7" s="793"/>
      <c r="E7" s="793"/>
      <c r="F7" s="793"/>
      <c r="G7" s="793"/>
      <c r="H7" s="793"/>
      <c r="I7" s="793"/>
      <c r="J7" s="793"/>
    </row>
    <row r="8" spans="1:12" x14ac:dyDescent="0.25">
      <c r="A8" s="745"/>
      <c r="B8" s="745"/>
      <c r="C8" s="745"/>
      <c r="D8" s="745"/>
      <c r="E8" s="745"/>
      <c r="F8" s="745"/>
      <c r="G8" s="745"/>
      <c r="H8" s="745"/>
      <c r="I8" s="745"/>
      <c r="J8" s="582" t="s">
        <v>13</v>
      </c>
    </row>
    <row r="9" spans="1:12" x14ac:dyDescent="0.25">
      <c r="A9" s="794" t="s">
        <v>23</v>
      </c>
      <c r="B9" s="794" t="s">
        <v>24</v>
      </c>
      <c r="C9" s="794" t="s">
        <v>25</v>
      </c>
      <c r="D9" s="811" t="s">
        <v>26</v>
      </c>
      <c r="E9" s="794" t="s">
        <v>27</v>
      </c>
      <c r="F9" s="794" t="s">
        <v>28</v>
      </c>
      <c r="G9" s="796" t="s">
        <v>29</v>
      </c>
      <c r="H9" s="797"/>
      <c r="I9" s="798"/>
      <c r="J9" s="794" t="s">
        <v>1276</v>
      </c>
    </row>
    <row r="10" spans="1:12" x14ac:dyDescent="0.25">
      <c r="A10" s="795"/>
      <c r="B10" s="795"/>
      <c r="C10" s="795"/>
      <c r="D10" s="812"/>
      <c r="E10" s="795"/>
      <c r="F10" s="795"/>
      <c r="G10" s="742">
        <v>2017</v>
      </c>
      <c r="H10" s="742">
        <v>2018</v>
      </c>
      <c r="I10" s="742">
        <v>2019</v>
      </c>
      <c r="J10" s="795"/>
    </row>
    <row r="11" spans="1:12" x14ac:dyDescent="0.25">
      <c r="A11" s="403">
        <v>1</v>
      </c>
      <c r="B11" s="353">
        <v>2</v>
      </c>
      <c r="C11" s="353">
        <v>3</v>
      </c>
      <c r="D11" s="403">
        <v>4</v>
      </c>
      <c r="E11" s="353">
        <v>5</v>
      </c>
      <c r="F11" s="404" t="s">
        <v>31</v>
      </c>
      <c r="G11" s="404">
        <v>7</v>
      </c>
      <c r="H11" s="404">
        <v>8</v>
      </c>
      <c r="I11" s="404">
        <v>9</v>
      </c>
      <c r="J11" s="353">
        <v>10</v>
      </c>
    </row>
    <row r="12" spans="1:12" ht="47.25" x14ac:dyDescent="0.25">
      <c r="A12" s="459" t="s">
        <v>32</v>
      </c>
      <c r="B12" s="219" t="s">
        <v>1960</v>
      </c>
      <c r="C12" s="217" t="s">
        <v>58</v>
      </c>
      <c r="D12" s="217">
        <v>1</v>
      </c>
      <c r="E12" s="218">
        <v>85000</v>
      </c>
      <c r="F12" s="218">
        <f>D12*E12</f>
        <v>85000</v>
      </c>
      <c r="G12" s="218">
        <v>0</v>
      </c>
      <c r="H12" s="218">
        <v>85000</v>
      </c>
      <c r="I12" s="218">
        <v>0</v>
      </c>
      <c r="J12" s="217">
        <v>2000</v>
      </c>
    </row>
    <row r="13" spans="1:12" x14ac:dyDescent="0.25">
      <c r="A13" s="354"/>
      <c r="B13" s="791" t="s">
        <v>40</v>
      </c>
      <c r="C13" s="791"/>
      <c r="D13" s="791"/>
      <c r="E13" s="791"/>
      <c r="F13" s="413">
        <f>SUM(F12:F12)</f>
        <v>85000</v>
      </c>
      <c r="G13" s="413">
        <f>SUM(G12:G12)</f>
        <v>0</v>
      </c>
      <c r="H13" s="413">
        <f>SUM(H12:H12)</f>
        <v>85000</v>
      </c>
      <c r="I13" s="413">
        <f>SUM(I12:I12)</f>
        <v>0</v>
      </c>
      <c r="J13" s="354"/>
    </row>
  </sheetData>
  <mergeCells count="17">
    <mergeCell ref="A3:B3"/>
    <mergeCell ref="C3:E3"/>
    <mergeCell ref="A4:B4"/>
    <mergeCell ref="C4:E4"/>
    <mergeCell ref="A5:B5"/>
    <mergeCell ref="C5:E5"/>
    <mergeCell ref="B13:E13"/>
    <mergeCell ref="A6:J6"/>
    <mergeCell ref="A7:J7"/>
    <mergeCell ref="A9:A10"/>
    <mergeCell ref="B9:B10"/>
    <mergeCell ref="C9:C10"/>
    <mergeCell ref="D9:D10"/>
    <mergeCell ref="E9:E10"/>
    <mergeCell ref="F9:F10"/>
    <mergeCell ref="G9:I9"/>
    <mergeCell ref="J9:J10"/>
  </mergeCells>
  <pageMargins left="0.70866141732283472" right="0.70866141732283472" top="0.74803149606299213" bottom="0.74803149606299213" header="0.31496062992125984" footer="0.31496062992125984"/>
  <pageSetup paperSize="9" scale="67"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
  <sheetViews>
    <sheetView workbookViewId="0"/>
  </sheetViews>
  <sheetFormatPr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
  <sheetViews>
    <sheetView workbookViewId="0"/>
  </sheetViews>
  <sheetFormatPr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K15"/>
  <sheetViews>
    <sheetView workbookViewId="0">
      <selection activeCell="A17" sqref="A2:XFD17"/>
    </sheetView>
  </sheetViews>
  <sheetFormatPr defaultRowHeight="15.75" x14ac:dyDescent="0.25"/>
  <cols>
    <col min="1" max="1" width="5" style="1" customWidth="1"/>
    <col min="2" max="2" width="35.7109375" style="1" customWidth="1"/>
    <col min="3" max="3" width="12.85546875" style="1" customWidth="1"/>
    <col min="4" max="4" width="8.7109375" style="1" customWidth="1"/>
    <col min="5" max="5" width="15.140625" style="1" customWidth="1"/>
    <col min="6" max="6" width="13.5703125" style="1" customWidth="1"/>
    <col min="7" max="7" width="8.42578125" style="1" customWidth="1"/>
    <col min="8" max="8" width="13" style="1" customWidth="1"/>
    <col min="9" max="9" width="12.85546875" style="1" customWidth="1"/>
    <col min="10" max="10" width="65.85546875" style="1" customWidth="1"/>
    <col min="11" max="16384" width="9.140625" style="1"/>
  </cols>
  <sheetData>
    <row r="1" spans="1:11" x14ac:dyDescent="0.25">
      <c r="J1" s="208" t="s">
        <v>1344</v>
      </c>
      <c r="K1" s="2"/>
    </row>
    <row r="2" spans="1:11" x14ac:dyDescent="0.25">
      <c r="A2" s="801" t="s">
        <v>17</v>
      </c>
      <c r="B2" s="801"/>
      <c r="C2" s="822" t="s">
        <v>358</v>
      </c>
      <c r="D2" s="822"/>
      <c r="E2" s="822"/>
      <c r="F2" s="209"/>
      <c r="G2" s="209"/>
      <c r="H2" s="209"/>
      <c r="I2" s="209"/>
      <c r="J2" s="209"/>
    </row>
    <row r="3" spans="1:11" x14ac:dyDescent="0.25">
      <c r="A3" s="799" t="s">
        <v>19</v>
      </c>
      <c r="B3" s="800"/>
      <c r="C3" s="822" t="s">
        <v>359</v>
      </c>
      <c r="D3" s="822"/>
      <c r="E3" s="822"/>
      <c r="F3" s="209"/>
      <c r="G3" s="209"/>
      <c r="H3" s="209"/>
      <c r="I3" s="209"/>
      <c r="J3" s="205"/>
    </row>
    <row r="4" spans="1:11" x14ac:dyDescent="0.25">
      <c r="A4" s="801" t="s">
        <v>20</v>
      </c>
      <c r="B4" s="801"/>
      <c r="C4" s="823" t="s">
        <v>7</v>
      </c>
      <c r="D4" s="823"/>
      <c r="E4" s="823"/>
      <c r="F4" s="209"/>
      <c r="G4" s="209"/>
      <c r="H4" s="209"/>
      <c r="I4" s="209"/>
      <c r="J4" s="209"/>
    </row>
    <row r="5" spans="1:11" x14ac:dyDescent="0.25">
      <c r="A5" s="818" t="s">
        <v>360</v>
      </c>
      <c r="B5" s="818"/>
      <c r="C5" s="818"/>
      <c r="D5" s="818"/>
      <c r="E5" s="818"/>
      <c r="F5" s="818"/>
      <c r="G5" s="818"/>
      <c r="H5" s="818"/>
      <c r="I5" s="818"/>
      <c r="J5" s="818"/>
    </row>
    <row r="6" spans="1:11" x14ac:dyDescent="0.25">
      <c r="A6" s="805" t="s">
        <v>22</v>
      </c>
      <c r="B6" s="805"/>
      <c r="C6" s="805"/>
      <c r="D6" s="805"/>
      <c r="E6" s="805"/>
      <c r="F6" s="805"/>
      <c r="G6" s="805"/>
      <c r="H6" s="805"/>
      <c r="I6" s="805"/>
      <c r="J6" s="805"/>
    </row>
    <row r="7" spans="1:11" x14ac:dyDescent="0.25">
      <c r="A7" s="3"/>
      <c r="B7" s="3"/>
      <c r="C7" s="3"/>
      <c r="D7" s="3"/>
      <c r="E7" s="3"/>
      <c r="F7" s="3"/>
      <c r="G7" s="3"/>
      <c r="H7" s="3"/>
      <c r="I7" s="3"/>
      <c r="J7" s="4" t="s">
        <v>13</v>
      </c>
    </row>
    <row r="8" spans="1:11" x14ac:dyDescent="0.25">
      <c r="A8" s="806" t="s">
        <v>23</v>
      </c>
      <c r="B8" s="806" t="s">
        <v>24</v>
      </c>
      <c r="C8" s="806" t="s">
        <v>25</v>
      </c>
      <c r="D8" s="820" t="s">
        <v>26</v>
      </c>
      <c r="E8" s="806" t="s">
        <v>27</v>
      </c>
      <c r="F8" s="806" t="s">
        <v>28</v>
      </c>
      <c r="G8" s="808" t="s">
        <v>29</v>
      </c>
      <c r="H8" s="809"/>
      <c r="I8" s="810"/>
      <c r="J8" s="806" t="s">
        <v>30</v>
      </c>
    </row>
    <row r="9" spans="1:11" x14ac:dyDescent="0.25">
      <c r="A9" s="807"/>
      <c r="B9" s="807"/>
      <c r="C9" s="807"/>
      <c r="D9" s="821"/>
      <c r="E9" s="807"/>
      <c r="F9" s="807"/>
      <c r="G9" s="455">
        <v>2107</v>
      </c>
      <c r="H9" s="455">
        <v>2018</v>
      </c>
      <c r="I9" s="455">
        <v>2019</v>
      </c>
      <c r="J9" s="807"/>
    </row>
    <row r="10" spans="1:11" x14ac:dyDescent="0.25">
      <c r="A10" s="17">
        <v>1</v>
      </c>
      <c r="B10" s="25">
        <v>2</v>
      </c>
      <c r="C10" s="25">
        <v>3</v>
      </c>
      <c r="D10" s="17">
        <v>4</v>
      </c>
      <c r="E10" s="25">
        <v>5</v>
      </c>
      <c r="F10" s="147" t="s">
        <v>31</v>
      </c>
      <c r="G10" s="147">
        <v>7</v>
      </c>
      <c r="H10" s="147">
        <v>8</v>
      </c>
      <c r="I10" s="147">
        <v>9</v>
      </c>
      <c r="J10" s="25">
        <v>10</v>
      </c>
    </row>
    <row r="11" spans="1:11" ht="63" x14ac:dyDescent="0.25">
      <c r="A11" s="124" t="s">
        <v>32</v>
      </c>
      <c r="B11" s="125" t="s">
        <v>361</v>
      </c>
      <c r="C11" s="127" t="s">
        <v>362</v>
      </c>
      <c r="D11" s="127">
        <v>12</v>
      </c>
      <c r="E11" s="127">
        <v>583.33000000000004</v>
      </c>
      <c r="F11" s="193">
        <f>D11*E11</f>
        <v>7000</v>
      </c>
      <c r="G11" s="193"/>
      <c r="H11" s="193">
        <v>7000</v>
      </c>
      <c r="I11" s="193"/>
      <c r="J11" s="233" t="s">
        <v>1394</v>
      </c>
    </row>
    <row r="12" spans="1:11" ht="31.5" x14ac:dyDescent="0.25">
      <c r="A12" s="124" t="s">
        <v>33</v>
      </c>
      <c r="B12" s="125" t="s">
        <v>363</v>
      </c>
      <c r="C12" s="127" t="s">
        <v>362</v>
      </c>
      <c r="D12" s="127">
        <v>1</v>
      </c>
      <c r="E12" s="127">
        <v>4000</v>
      </c>
      <c r="F12" s="193">
        <f>D12*E12</f>
        <v>4000</v>
      </c>
      <c r="G12" s="193"/>
      <c r="H12" s="193">
        <v>4000</v>
      </c>
      <c r="I12" s="193"/>
      <c r="J12" s="233" t="s">
        <v>364</v>
      </c>
    </row>
    <row r="13" spans="1:11" ht="47.25" x14ac:dyDescent="0.25">
      <c r="A13" s="124" t="s">
        <v>35</v>
      </c>
      <c r="B13" s="125" t="s">
        <v>365</v>
      </c>
      <c r="C13" s="127" t="s">
        <v>362</v>
      </c>
      <c r="D13" s="127">
        <v>5</v>
      </c>
      <c r="E13" s="127">
        <v>2000</v>
      </c>
      <c r="F13" s="193">
        <f>D13*E13</f>
        <v>10000</v>
      </c>
      <c r="G13" s="193"/>
      <c r="H13" s="193">
        <v>10000</v>
      </c>
      <c r="I13" s="193"/>
      <c r="J13" s="233" t="s">
        <v>366</v>
      </c>
    </row>
    <row r="14" spans="1:11" ht="141.75" x14ac:dyDescent="0.25">
      <c r="A14" s="124" t="s">
        <v>37</v>
      </c>
      <c r="B14" s="125" t="s">
        <v>367</v>
      </c>
      <c r="C14" s="127" t="s">
        <v>362</v>
      </c>
      <c r="D14" s="127">
        <v>1</v>
      </c>
      <c r="E14" s="127">
        <v>19000</v>
      </c>
      <c r="F14" s="193">
        <f>D14*E14</f>
        <v>19000</v>
      </c>
      <c r="G14" s="193"/>
      <c r="H14" s="193">
        <v>19000</v>
      </c>
      <c r="I14" s="193"/>
      <c r="J14" s="233" t="s">
        <v>368</v>
      </c>
    </row>
    <row r="15" spans="1:11" x14ac:dyDescent="0.25">
      <c r="A15" s="126"/>
      <c r="B15" s="803" t="s">
        <v>40</v>
      </c>
      <c r="C15" s="803"/>
      <c r="D15" s="803"/>
      <c r="E15" s="803"/>
      <c r="F15" s="167">
        <f>SUM(F11:F14)</f>
        <v>40000</v>
      </c>
      <c r="G15" s="167">
        <f>SUM(G11:G14)</f>
        <v>0</v>
      </c>
      <c r="H15" s="167">
        <f>SUM(H11:H14)</f>
        <v>40000</v>
      </c>
      <c r="I15" s="167">
        <f>SUM(I11:I14)</f>
        <v>0</v>
      </c>
      <c r="J15" s="126"/>
    </row>
  </sheetData>
  <mergeCells count="17">
    <mergeCell ref="B15:E15"/>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68"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24"/>
  <sheetViews>
    <sheetView workbookViewId="0">
      <selection activeCell="L16" sqref="L16"/>
    </sheetView>
  </sheetViews>
  <sheetFormatPr defaultRowHeight="15.75" x14ac:dyDescent="0.25"/>
  <cols>
    <col min="1" max="1" width="5" style="1" customWidth="1"/>
    <col min="2" max="2" width="39.85546875" style="1" customWidth="1"/>
    <col min="3" max="3" width="15.42578125" style="1" bestFit="1" customWidth="1"/>
    <col min="4" max="4" width="10.5703125" style="1" customWidth="1"/>
    <col min="5" max="5" width="15.140625" style="1" customWidth="1"/>
    <col min="6" max="6" width="21.7109375" style="1" customWidth="1"/>
    <col min="7" max="7" width="11.5703125" style="1" customWidth="1"/>
    <col min="8" max="8" width="15" style="1" customWidth="1"/>
    <col min="9" max="9" width="11.5703125" style="1" customWidth="1"/>
    <col min="10" max="10" width="17.42578125" style="1" customWidth="1"/>
    <col min="11" max="16384" width="9.140625" style="1"/>
  </cols>
  <sheetData>
    <row r="1" spans="1:11" x14ac:dyDescent="0.25">
      <c r="J1" s="208" t="s">
        <v>1343</v>
      </c>
      <c r="K1" s="2"/>
    </row>
    <row r="2" spans="1:11" x14ac:dyDescent="0.25">
      <c r="B2" s="419"/>
    </row>
    <row r="3" spans="1:11" x14ac:dyDescent="0.25">
      <c r="A3" s="801" t="s">
        <v>17</v>
      </c>
      <c r="B3" s="801"/>
      <c r="C3" s="822" t="s">
        <v>7</v>
      </c>
      <c r="D3" s="822"/>
      <c r="E3" s="822"/>
      <c r="F3" s="209"/>
      <c r="G3" s="209"/>
      <c r="H3" s="209"/>
      <c r="I3" s="209"/>
      <c r="J3" s="209"/>
    </row>
    <row r="4" spans="1:11" x14ac:dyDescent="0.25">
      <c r="A4" s="799" t="s">
        <v>19</v>
      </c>
      <c r="B4" s="800"/>
      <c r="C4" s="801" t="s">
        <v>370</v>
      </c>
      <c r="D4" s="801"/>
      <c r="E4" s="801"/>
      <c r="F4" s="209"/>
      <c r="G4" s="209"/>
      <c r="H4" s="209"/>
      <c r="I4" s="209"/>
      <c r="J4" s="205"/>
    </row>
    <row r="5" spans="1:11" x14ac:dyDescent="0.25">
      <c r="A5" s="801" t="s">
        <v>20</v>
      </c>
      <c r="B5" s="801"/>
      <c r="C5" s="823" t="s">
        <v>7</v>
      </c>
      <c r="D5" s="823"/>
      <c r="E5" s="823"/>
      <c r="F5" s="209"/>
      <c r="G5" s="209"/>
      <c r="H5" s="209"/>
      <c r="I5" s="209"/>
      <c r="J5" s="209"/>
    </row>
    <row r="6" spans="1:11" x14ac:dyDescent="0.25">
      <c r="A6" s="818" t="s">
        <v>378</v>
      </c>
      <c r="B6" s="818"/>
      <c r="C6" s="818"/>
      <c r="D6" s="818"/>
      <c r="E6" s="818"/>
      <c r="F6" s="818"/>
      <c r="G6" s="818"/>
      <c r="H6" s="818"/>
      <c r="I6" s="818"/>
      <c r="J6" s="818"/>
    </row>
    <row r="7" spans="1:11" x14ac:dyDescent="0.25">
      <c r="A7" s="805" t="s">
        <v>22</v>
      </c>
      <c r="B7" s="805"/>
      <c r="C7" s="805"/>
      <c r="D7" s="805"/>
      <c r="E7" s="805"/>
      <c r="F7" s="805"/>
      <c r="G7" s="805"/>
      <c r="H7" s="805"/>
      <c r="I7" s="805"/>
      <c r="J7" s="805"/>
    </row>
    <row r="8" spans="1:11" x14ac:dyDescent="0.25">
      <c r="A8" s="400"/>
      <c r="B8" s="489"/>
      <c r="C8" s="400"/>
      <c r="D8" s="400"/>
      <c r="E8" s="400"/>
      <c r="F8" s="400"/>
      <c r="G8" s="400"/>
      <c r="H8" s="400"/>
      <c r="I8" s="400"/>
      <c r="J8" s="352" t="s">
        <v>13</v>
      </c>
    </row>
    <row r="9" spans="1:11" ht="32.25" customHeight="1" x14ac:dyDescent="0.25">
      <c r="A9" s="806" t="s">
        <v>23</v>
      </c>
      <c r="B9" s="806" t="s">
        <v>24</v>
      </c>
      <c r="C9" s="806" t="s">
        <v>25</v>
      </c>
      <c r="D9" s="820" t="s">
        <v>26</v>
      </c>
      <c r="E9" s="806" t="s">
        <v>27</v>
      </c>
      <c r="F9" s="806" t="s">
        <v>28</v>
      </c>
      <c r="G9" s="808" t="s">
        <v>29</v>
      </c>
      <c r="H9" s="809"/>
      <c r="I9" s="810"/>
      <c r="J9" s="806" t="s">
        <v>1404</v>
      </c>
    </row>
    <row r="10" spans="1:11" ht="33" customHeight="1" x14ac:dyDescent="0.25">
      <c r="A10" s="807"/>
      <c r="B10" s="807"/>
      <c r="C10" s="807"/>
      <c r="D10" s="821"/>
      <c r="E10" s="807"/>
      <c r="F10" s="807"/>
      <c r="G10" s="455">
        <v>2017</v>
      </c>
      <c r="H10" s="455">
        <v>2018</v>
      </c>
      <c r="I10" s="455">
        <v>2019</v>
      </c>
      <c r="J10" s="807"/>
    </row>
    <row r="11" spans="1:11" x14ac:dyDescent="0.25">
      <c r="A11" s="17">
        <v>1</v>
      </c>
      <c r="B11" s="25">
        <v>2</v>
      </c>
      <c r="C11" s="25">
        <v>3</v>
      </c>
      <c r="D11" s="17">
        <v>4</v>
      </c>
      <c r="E11" s="25">
        <v>5</v>
      </c>
      <c r="F11" s="147" t="s">
        <v>31</v>
      </c>
      <c r="G11" s="147">
        <v>7</v>
      </c>
      <c r="H11" s="147">
        <v>8</v>
      </c>
      <c r="I11" s="147">
        <v>9</v>
      </c>
      <c r="J11" s="25">
        <v>10</v>
      </c>
    </row>
    <row r="12" spans="1:11" x14ac:dyDescent="0.25">
      <c r="A12" s="17">
        <v>1</v>
      </c>
      <c r="B12" s="25" t="s">
        <v>1395</v>
      </c>
      <c r="C12" s="490"/>
      <c r="D12" s="491"/>
      <c r="E12" s="490"/>
      <c r="F12" s="492"/>
      <c r="G12" s="147"/>
      <c r="H12" s="492"/>
      <c r="I12" s="147"/>
      <c r="J12" s="490"/>
    </row>
    <row r="13" spans="1:11" x14ac:dyDescent="0.25">
      <c r="A13" s="124" t="s">
        <v>44</v>
      </c>
      <c r="B13" s="125" t="s">
        <v>379</v>
      </c>
      <c r="C13" s="880" t="s">
        <v>380</v>
      </c>
      <c r="D13" s="883">
        <v>1</v>
      </c>
      <c r="E13" s="871">
        <v>15004</v>
      </c>
      <c r="F13" s="871">
        <f t="shared" ref="F13:F23" si="0">D13*E13</f>
        <v>15004</v>
      </c>
      <c r="G13" s="874"/>
      <c r="H13" s="871">
        <f t="shared" ref="H13:H23" si="1">F13</f>
        <v>15004</v>
      </c>
      <c r="I13" s="874"/>
      <c r="J13" s="877">
        <v>2239</v>
      </c>
    </row>
    <row r="14" spans="1:11" x14ac:dyDescent="0.25">
      <c r="A14" s="124" t="s">
        <v>47</v>
      </c>
      <c r="B14" s="125" t="s">
        <v>381</v>
      </c>
      <c r="C14" s="881"/>
      <c r="D14" s="884"/>
      <c r="E14" s="872"/>
      <c r="F14" s="872"/>
      <c r="G14" s="875"/>
      <c r="H14" s="872"/>
      <c r="I14" s="875"/>
      <c r="J14" s="878"/>
    </row>
    <row r="15" spans="1:11" x14ac:dyDescent="0.25">
      <c r="A15" s="124" t="s">
        <v>238</v>
      </c>
      <c r="B15" s="125" t="s">
        <v>382</v>
      </c>
      <c r="C15" s="881"/>
      <c r="D15" s="884"/>
      <c r="E15" s="872"/>
      <c r="F15" s="872"/>
      <c r="G15" s="875"/>
      <c r="H15" s="872"/>
      <c r="I15" s="875"/>
      <c r="J15" s="878"/>
    </row>
    <row r="16" spans="1:11" x14ac:dyDescent="0.25">
      <c r="A16" s="124" t="s">
        <v>239</v>
      </c>
      <c r="B16" s="125" t="s">
        <v>383</v>
      </c>
      <c r="C16" s="881"/>
      <c r="D16" s="884"/>
      <c r="E16" s="872"/>
      <c r="F16" s="872"/>
      <c r="G16" s="875"/>
      <c r="H16" s="872"/>
      <c r="I16" s="875"/>
      <c r="J16" s="878"/>
    </row>
    <row r="17" spans="1:10" x14ac:dyDescent="0.25">
      <c r="A17" s="124" t="s">
        <v>240</v>
      </c>
      <c r="B17" s="125" t="s">
        <v>384</v>
      </c>
      <c r="C17" s="882"/>
      <c r="D17" s="885"/>
      <c r="E17" s="873"/>
      <c r="F17" s="873"/>
      <c r="G17" s="876"/>
      <c r="H17" s="873"/>
      <c r="I17" s="876"/>
      <c r="J17" s="879"/>
    </row>
    <row r="18" spans="1:10" x14ac:dyDescent="0.25">
      <c r="A18" s="124" t="s">
        <v>278</v>
      </c>
      <c r="B18" s="125" t="s">
        <v>1396</v>
      </c>
      <c r="C18" s="127"/>
      <c r="D18" s="127"/>
      <c r="E18" s="127"/>
      <c r="F18" s="193"/>
      <c r="G18" s="193"/>
      <c r="H18" s="193"/>
      <c r="I18" s="193"/>
      <c r="J18" s="132"/>
    </row>
    <row r="19" spans="1:10" x14ac:dyDescent="0.25">
      <c r="A19" s="124" t="s">
        <v>48</v>
      </c>
      <c r="B19" s="125" t="s">
        <v>848</v>
      </c>
      <c r="C19" s="127" t="s">
        <v>380</v>
      </c>
      <c r="D19" s="127">
        <v>1</v>
      </c>
      <c r="E19" s="127">
        <v>436</v>
      </c>
      <c r="F19" s="193">
        <f t="shared" si="0"/>
        <v>436</v>
      </c>
      <c r="G19" s="193"/>
      <c r="H19" s="193">
        <f t="shared" si="1"/>
        <v>436</v>
      </c>
      <c r="I19" s="193"/>
      <c r="J19" s="132" t="s">
        <v>527</v>
      </c>
    </row>
    <row r="20" spans="1:10" ht="47.25" x14ac:dyDescent="0.25">
      <c r="A20" s="124" t="s">
        <v>50</v>
      </c>
      <c r="B20" s="125" t="s">
        <v>1397</v>
      </c>
      <c r="C20" s="418" t="s">
        <v>875</v>
      </c>
      <c r="D20" s="127">
        <v>50</v>
      </c>
      <c r="E20" s="127">
        <v>8.92</v>
      </c>
      <c r="F20" s="193">
        <f t="shared" si="0"/>
        <v>446</v>
      </c>
      <c r="G20" s="193"/>
      <c r="H20" s="193">
        <f t="shared" si="1"/>
        <v>446</v>
      </c>
      <c r="I20" s="193"/>
      <c r="J20" s="417" t="s">
        <v>1398</v>
      </c>
    </row>
    <row r="21" spans="1:10" ht="63" x14ac:dyDescent="0.25">
      <c r="A21" s="124" t="s">
        <v>139</v>
      </c>
      <c r="B21" s="125" t="s">
        <v>1399</v>
      </c>
      <c r="C21" s="127" t="s">
        <v>380</v>
      </c>
      <c r="D21" s="127">
        <v>1</v>
      </c>
      <c r="E21" s="127">
        <v>150</v>
      </c>
      <c r="F21" s="193">
        <f t="shared" si="0"/>
        <v>150</v>
      </c>
      <c r="G21" s="193"/>
      <c r="H21" s="193">
        <f t="shared" si="1"/>
        <v>150</v>
      </c>
      <c r="I21" s="193"/>
      <c r="J21" s="417" t="s">
        <v>1400</v>
      </c>
    </row>
    <row r="22" spans="1:10" ht="157.5" x14ac:dyDescent="0.25">
      <c r="A22" s="124" t="s">
        <v>35</v>
      </c>
      <c r="B22" s="125" t="s">
        <v>1401</v>
      </c>
      <c r="C22" s="127" t="s">
        <v>1402</v>
      </c>
      <c r="D22" s="127">
        <v>6</v>
      </c>
      <c r="E22" s="127">
        <v>660.67</v>
      </c>
      <c r="F22" s="193">
        <f>D22*E22</f>
        <v>3964</v>
      </c>
      <c r="G22" s="193"/>
      <c r="H22" s="193">
        <f t="shared" si="1"/>
        <v>3964</v>
      </c>
      <c r="I22" s="193"/>
      <c r="J22" s="417" t="s">
        <v>1403</v>
      </c>
    </row>
    <row r="23" spans="1:10" x14ac:dyDescent="0.25">
      <c r="A23" s="124"/>
      <c r="B23" s="125"/>
      <c r="C23" s="127"/>
      <c r="D23" s="127"/>
      <c r="E23" s="127"/>
      <c r="F23" s="193">
        <f t="shared" si="0"/>
        <v>0</v>
      </c>
      <c r="G23" s="193"/>
      <c r="H23" s="193">
        <f t="shared" si="1"/>
        <v>0</v>
      </c>
      <c r="I23" s="193"/>
      <c r="J23" s="132"/>
    </row>
    <row r="24" spans="1:10" x14ac:dyDescent="0.25">
      <c r="A24" s="126"/>
      <c r="B24" s="803" t="s">
        <v>40</v>
      </c>
      <c r="C24" s="803"/>
      <c r="D24" s="803"/>
      <c r="E24" s="803"/>
      <c r="F24" s="167">
        <f>SUM(F13:F23)</f>
        <v>20000</v>
      </c>
      <c r="G24" s="167">
        <f>SUM(G13:G23)</f>
        <v>0</v>
      </c>
      <c r="H24" s="167">
        <f>SUM(H13:H23)</f>
        <v>20000</v>
      </c>
      <c r="I24" s="167">
        <f>SUM(I13:I23)</f>
        <v>0</v>
      </c>
      <c r="J24" s="126"/>
    </row>
  </sheetData>
  <mergeCells count="25">
    <mergeCell ref="H13:H17"/>
    <mergeCell ref="I13:I17"/>
    <mergeCell ref="J13:J17"/>
    <mergeCell ref="B24:E24"/>
    <mergeCell ref="C13:C17"/>
    <mergeCell ref="D13:D17"/>
    <mergeCell ref="E13:E17"/>
    <mergeCell ref="F13:F17"/>
    <mergeCell ref="G13:G17"/>
    <mergeCell ref="A6:J6"/>
    <mergeCell ref="A7:J7"/>
    <mergeCell ref="A9:A10"/>
    <mergeCell ref="B9:B10"/>
    <mergeCell ref="C9:C10"/>
    <mergeCell ref="D9:D10"/>
    <mergeCell ref="E9:E10"/>
    <mergeCell ref="F9:F10"/>
    <mergeCell ref="G9:I9"/>
    <mergeCell ref="J9:J10"/>
    <mergeCell ref="A3:B3"/>
    <mergeCell ref="C3:E3"/>
    <mergeCell ref="A4:B4"/>
    <mergeCell ref="C4:E4"/>
    <mergeCell ref="A5:B5"/>
    <mergeCell ref="C5:E5"/>
  </mergeCells>
  <pageMargins left="0.70866141732283472" right="0.70866141732283472" top="0.74803149606299213" bottom="0.74803149606299213" header="0.31496062992125984" footer="0.31496062992125984"/>
  <pageSetup paperSize="9" scale="77"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K21"/>
  <sheetViews>
    <sheetView workbookViewId="0">
      <selection activeCell="I23" sqref="I23"/>
    </sheetView>
  </sheetViews>
  <sheetFormatPr defaultRowHeight="15.75" x14ac:dyDescent="0.25"/>
  <cols>
    <col min="1" max="1" width="5" style="1" customWidth="1"/>
    <col min="2" max="2" width="34.42578125" style="1" customWidth="1"/>
    <col min="3" max="3" width="19.5703125" style="1" customWidth="1"/>
    <col min="4" max="4" width="8.42578125" style="1" customWidth="1"/>
    <col min="5" max="5" width="15.140625" style="1" customWidth="1"/>
    <col min="6" max="6" width="21.7109375" style="1" customWidth="1"/>
    <col min="7" max="7" width="10.5703125" style="1" customWidth="1"/>
    <col min="8" max="9" width="11" style="1" customWidth="1"/>
    <col min="10" max="10" width="47" style="1" customWidth="1"/>
    <col min="11" max="16384" width="9.140625" style="1"/>
  </cols>
  <sheetData>
    <row r="1" spans="1:11" x14ac:dyDescent="0.25">
      <c r="J1" s="208" t="s">
        <v>1342</v>
      </c>
      <c r="K1" s="2"/>
    </row>
    <row r="3" spans="1:11" ht="15.75" customHeight="1" x14ac:dyDescent="0.25">
      <c r="A3" s="886" t="s">
        <v>17</v>
      </c>
      <c r="B3" s="886"/>
      <c r="C3" s="886" t="s">
        <v>369</v>
      </c>
      <c r="D3" s="886"/>
      <c r="E3" s="886"/>
      <c r="F3" s="886"/>
      <c r="G3" s="886"/>
      <c r="H3" s="886"/>
      <c r="I3" s="493"/>
      <c r="J3" s="493"/>
    </row>
    <row r="4" spans="1:11" ht="15.75" customHeight="1" x14ac:dyDescent="0.25">
      <c r="A4" s="893" t="s">
        <v>19</v>
      </c>
      <c r="B4" s="894"/>
      <c r="C4" s="886" t="s">
        <v>370</v>
      </c>
      <c r="D4" s="886"/>
      <c r="E4" s="886"/>
      <c r="F4" s="886"/>
      <c r="G4" s="886"/>
      <c r="H4" s="886"/>
      <c r="I4" s="493"/>
      <c r="J4" s="493"/>
    </row>
    <row r="5" spans="1:11" x14ac:dyDescent="0.25">
      <c r="A5" s="886" t="s">
        <v>20</v>
      </c>
      <c r="B5" s="886"/>
      <c r="C5" s="888" t="s">
        <v>7</v>
      </c>
      <c r="D5" s="888"/>
      <c r="E5" s="888"/>
      <c r="F5" s="888"/>
      <c r="G5" s="888"/>
      <c r="H5" s="888"/>
      <c r="I5" s="493"/>
      <c r="J5" s="493"/>
    </row>
    <row r="6" spans="1:11" x14ac:dyDescent="0.25">
      <c r="A6" s="889" t="s">
        <v>1405</v>
      </c>
      <c r="B6" s="889"/>
      <c r="C6" s="889"/>
      <c r="D6" s="889"/>
      <c r="E6" s="889"/>
      <c r="F6" s="889"/>
      <c r="G6" s="889"/>
      <c r="H6" s="889"/>
      <c r="I6" s="889"/>
      <c r="J6" s="889"/>
    </row>
    <row r="7" spans="1:11" x14ac:dyDescent="0.25">
      <c r="A7" s="890" t="s">
        <v>22</v>
      </c>
      <c r="B7" s="890"/>
      <c r="C7" s="890"/>
      <c r="D7" s="890"/>
      <c r="E7" s="890"/>
      <c r="F7" s="890"/>
      <c r="G7" s="890"/>
      <c r="H7" s="890"/>
      <c r="I7" s="890"/>
      <c r="J7" s="890"/>
    </row>
    <row r="8" spans="1:11" x14ac:dyDescent="0.25">
      <c r="A8" s="494"/>
      <c r="B8" s="495"/>
      <c r="C8" s="494"/>
      <c r="D8" s="494"/>
      <c r="E8" s="494"/>
      <c r="F8" s="494"/>
      <c r="G8" s="494"/>
      <c r="H8" s="494"/>
      <c r="I8" s="494"/>
      <c r="J8" s="496" t="s">
        <v>13</v>
      </c>
    </row>
    <row r="9" spans="1:11" x14ac:dyDescent="0.25">
      <c r="A9" s="891" t="s">
        <v>23</v>
      </c>
      <c r="B9" s="891" t="s">
        <v>24</v>
      </c>
      <c r="C9" s="891" t="s">
        <v>25</v>
      </c>
      <c r="D9" s="892" t="s">
        <v>26</v>
      </c>
      <c r="E9" s="891" t="s">
        <v>27</v>
      </c>
      <c r="F9" s="891" t="s">
        <v>28</v>
      </c>
      <c r="G9" s="891" t="s">
        <v>29</v>
      </c>
      <c r="H9" s="891"/>
      <c r="I9" s="891"/>
      <c r="J9" s="891" t="s">
        <v>1416</v>
      </c>
    </row>
    <row r="10" spans="1:11" x14ac:dyDescent="0.25">
      <c r="A10" s="891"/>
      <c r="B10" s="891"/>
      <c r="C10" s="891"/>
      <c r="D10" s="892"/>
      <c r="E10" s="891"/>
      <c r="F10" s="891"/>
      <c r="G10" s="497">
        <v>2107</v>
      </c>
      <c r="H10" s="497">
        <v>2018</v>
      </c>
      <c r="I10" s="497">
        <v>2019</v>
      </c>
      <c r="J10" s="891"/>
    </row>
    <row r="11" spans="1:11" x14ac:dyDescent="0.25">
      <c r="A11" s="498">
        <v>1</v>
      </c>
      <c r="B11" s="499">
        <v>2</v>
      </c>
      <c r="C11" s="499">
        <v>3</v>
      </c>
      <c r="D11" s="498">
        <v>4</v>
      </c>
      <c r="E11" s="499">
        <v>5</v>
      </c>
      <c r="F11" s="499" t="s">
        <v>31</v>
      </c>
      <c r="G11" s="499">
        <v>7</v>
      </c>
      <c r="H11" s="499">
        <v>8</v>
      </c>
      <c r="I11" s="499">
        <v>9</v>
      </c>
      <c r="J11" s="499">
        <v>10</v>
      </c>
    </row>
    <row r="12" spans="1:11" ht="31.5" x14ac:dyDescent="0.25">
      <c r="A12" s="500" t="s">
        <v>32</v>
      </c>
      <c r="B12" s="501" t="s">
        <v>371</v>
      </c>
      <c r="C12" s="502"/>
      <c r="D12" s="502">
        <v>1</v>
      </c>
      <c r="E12" s="502">
        <v>400</v>
      </c>
      <c r="F12" s="503">
        <f>D12*E12</f>
        <v>400</v>
      </c>
      <c r="G12" s="503"/>
      <c r="H12" s="503">
        <f>F12</f>
        <v>400</v>
      </c>
      <c r="I12" s="503"/>
      <c r="J12" s="504" t="s">
        <v>1406</v>
      </c>
    </row>
    <row r="13" spans="1:11" ht="31.5" x14ac:dyDescent="0.25">
      <c r="A13" s="500" t="s">
        <v>33</v>
      </c>
      <c r="B13" s="501" t="s">
        <v>372</v>
      </c>
      <c r="C13" s="504" t="s">
        <v>373</v>
      </c>
      <c r="D13" s="502">
        <v>2</v>
      </c>
      <c r="E13" s="502">
        <v>626</v>
      </c>
      <c r="F13" s="503">
        <f>D13*E13</f>
        <v>1252</v>
      </c>
      <c r="G13" s="503"/>
      <c r="H13" s="503">
        <f t="shared" ref="H13:H20" si="0">F13</f>
        <v>1252</v>
      </c>
      <c r="I13" s="503"/>
      <c r="J13" s="504" t="s">
        <v>374</v>
      </c>
    </row>
    <row r="14" spans="1:11" ht="47.25" x14ac:dyDescent="0.25">
      <c r="A14" s="500" t="s">
        <v>35</v>
      </c>
      <c r="B14" s="505" t="s">
        <v>168</v>
      </c>
      <c r="C14" s="502"/>
      <c r="D14" s="502">
        <v>1</v>
      </c>
      <c r="E14" s="502">
        <v>5979</v>
      </c>
      <c r="F14" s="503">
        <f>D14*E14</f>
        <v>5979</v>
      </c>
      <c r="G14" s="503"/>
      <c r="H14" s="503">
        <f t="shared" si="0"/>
        <v>5979</v>
      </c>
      <c r="I14" s="503"/>
      <c r="J14" s="504" t="s">
        <v>1407</v>
      </c>
    </row>
    <row r="15" spans="1:11" x14ac:dyDescent="0.25">
      <c r="A15" s="500" t="s">
        <v>37</v>
      </c>
      <c r="B15" s="501" t="s">
        <v>375</v>
      </c>
      <c r="C15" s="502" t="s">
        <v>362</v>
      </c>
      <c r="D15" s="502"/>
      <c r="E15" s="502"/>
      <c r="F15" s="503"/>
      <c r="G15" s="503"/>
      <c r="H15" s="503">
        <f t="shared" si="0"/>
        <v>0</v>
      </c>
      <c r="I15" s="503"/>
      <c r="J15" s="504"/>
    </row>
    <row r="16" spans="1:11" x14ac:dyDescent="0.25">
      <c r="A16" s="500" t="s">
        <v>38</v>
      </c>
      <c r="B16" s="501" t="s">
        <v>376</v>
      </c>
      <c r="C16" s="502" t="s">
        <v>362</v>
      </c>
      <c r="D16" s="502">
        <v>1</v>
      </c>
      <c r="E16" s="502">
        <v>1404</v>
      </c>
      <c r="F16" s="503">
        <f>D16*E16</f>
        <v>1404</v>
      </c>
      <c r="G16" s="503"/>
      <c r="H16" s="503">
        <f t="shared" si="0"/>
        <v>1404</v>
      </c>
      <c r="I16" s="503"/>
      <c r="J16" s="502">
        <v>2231</v>
      </c>
    </row>
    <row r="17" spans="1:10" ht="31.5" x14ac:dyDescent="0.25">
      <c r="A17" s="500" t="s">
        <v>39</v>
      </c>
      <c r="B17" s="501" t="s">
        <v>1408</v>
      </c>
      <c r="C17" s="501" t="s">
        <v>377</v>
      </c>
      <c r="D17" s="502">
        <v>220</v>
      </c>
      <c r="E17" s="502">
        <v>17.28</v>
      </c>
      <c r="F17" s="503">
        <f>ROUND(D17*E17,1)</f>
        <v>3802</v>
      </c>
      <c r="G17" s="503"/>
      <c r="H17" s="503">
        <f t="shared" si="0"/>
        <v>3802</v>
      </c>
      <c r="I17" s="503"/>
      <c r="J17" s="504" t="s">
        <v>1409</v>
      </c>
    </row>
    <row r="18" spans="1:10" x14ac:dyDescent="0.25">
      <c r="A18" s="500" t="s">
        <v>59</v>
      </c>
      <c r="B18" s="501" t="s">
        <v>1410</v>
      </c>
      <c r="C18" s="502" t="s">
        <v>362</v>
      </c>
      <c r="D18" s="502">
        <v>1</v>
      </c>
      <c r="E18" s="502">
        <v>1150</v>
      </c>
      <c r="F18" s="503">
        <f>D18*E18</f>
        <v>1150</v>
      </c>
      <c r="G18" s="503"/>
      <c r="H18" s="503">
        <f t="shared" si="0"/>
        <v>1150</v>
      </c>
      <c r="I18" s="503"/>
      <c r="J18" s="504" t="s">
        <v>1411</v>
      </c>
    </row>
    <row r="19" spans="1:10" ht="47.25" x14ac:dyDescent="0.25">
      <c r="A19" s="500" t="s">
        <v>60</v>
      </c>
      <c r="B19" s="501" t="s">
        <v>1412</v>
      </c>
      <c r="C19" s="502" t="s">
        <v>362</v>
      </c>
      <c r="D19" s="502">
        <v>1</v>
      </c>
      <c r="E19" s="502">
        <v>400</v>
      </c>
      <c r="F19" s="503">
        <f>D19*E19</f>
        <v>400</v>
      </c>
      <c r="G19" s="503"/>
      <c r="H19" s="503">
        <f t="shared" si="0"/>
        <v>400</v>
      </c>
      <c r="I19" s="506"/>
      <c r="J19" s="504" t="s">
        <v>1413</v>
      </c>
    </row>
    <row r="20" spans="1:10" x14ac:dyDescent="0.25">
      <c r="A20" s="500" t="s">
        <v>61</v>
      </c>
      <c r="B20" s="501" t="s">
        <v>1414</v>
      </c>
      <c r="C20" s="502" t="s">
        <v>362</v>
      </c>
      <c r="D20" s="502">
        <v>1</v>
      </c>
      <c r="E20" s="502">
        <v>613</v>
      </c>
      <c r="F20" s="503">
        <f>D20*E20</f>
        <v>613</v>
      </c>
      <c r="G20" s="503"/>
      <c r="H20" s="503">
        <f t="shared" si="0"/>
        <v>613</v>
      </c>
      <c r="I20" s="503"/>
      <c r="J20" s="504" t="s">
        <v>1415</v>
      </c>
    </row>
    <row r="21" spans="1:10" x14ac:dyDescent="0.25">
      <c r="A21" s="507"/>
      <c r="B21" s="887" t="s">
        <v>40</v>
      </c>
      <c r="C21" s="887"/>
      <c r="D21" s="887"/>
      <c r="E21" s="887"/>
      <c r="F21" s="508">
        <f>SUM(F12:F20)</f>
        <v>15000</v>
      </c>
      <c r="G21" s="508">
        <f>SUM(G12:G20)</f>
        <v>0</v>
      </c>
      <c r="H21" s="508">
        <f>SUM(H12:H20)</f>
        <v>15000</v>
      </c>
      <c r="I21" s="508">
        <f>SUM(I12:I20)</f>
        <v>0</v>
      </c>
      <c r="J21" s="507"/>
    </row>
  </sheetData>
  <mergeCells count="17">
    <mergeCell ref="A4:B4"/>
    <mergeCell ref="A5:B5"/>
    <mergeCell ref="B21:E21"/>
    <mergeCell ref="C3:H3"/>
    <mergeCell ref="C4:H4"/>
    <mergeCell ref="C5:H5"/>
    <mergeCell ref="A6:J6"/>
    <mergeCell ref="A7:J7"/>
    <mergeCell ref="A9:A10"/>
    <mergeCell ref="B9:B10"/>
    <mergeCell ref="C9:C10"/>
    <mergeCell ref="D9:D10"/>
    <mergeCell ref="E9:E10"/>
    <mergeCell ref="F9:F10"/>
    <mergeCell ref="G9:I9"/>
    <mergeCell ref="J9:J10"/>
    <mergeCell ref="A3:B3"/>
  </mergeCells>
  <pageMargins left="0.70866141732283472" right="0.70866141732283472" top="0.74803149606299213" bottom="0.74803149606299213" header="0.31496062992125984" footer="0.31496062992125984"/>
  <pageSetup paperSize="9" scale="71"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13"/>
  <sheetViews>
    <sheetView workbookViewId="0">
      <selection activeCell="I15" sqref="I15"/>
    </sheetView>
  </sheetViews>
  <sheetFormatPr defaultRowHeight="15.75" x14ac:dyDescent="0.25"/>
  <cols>
    <col min="1" max="1" width="5" style="1" customWidth="1"/>
    <col min="2" max="2" width="19" style="1" customWidth="1"/>
    <col min="3" max="3" width="21.7109375" style="1" customWidth="1"/>
    <col min="4" max="4" width="17.28515625" style="1" customWidth="1"/>
    <col min="5" max="5" width="15.140625" style="1" customWidth="1"/>
    <col min="6" max="6" width="21.7109375" style="1" customWidth="1"/>
    <col min="7" max="9" width="10.7109375" style="1" customWidth="1"/>
    <col min="10" max="10" width="23.42578125" style="1" customWidth="1"/>
    <col min="11" max="16384" width="9.140625" style="1"/>
  </cols>
  <sheetData>
    <row r="1" spans="1:11" x14ac:dyDescent="0.25">
      <c r="J1" s="208" t="s">
        <v>1341</v>
      </c>
      <c r="K1" s="2"/>
    </row>
    <row r="2" spans="1:11" x14ac:dyDescent="0.25">
      <c r="A2" s="801" t="s">
        <v>17</v>
      </c>
      <c r="B2" s="801"/>
      <c r="C2" s="822" t="s">
        <v>864</v>
      </c>
      <c r="D2" s="822"/>
      <c r="E2" s="822"/>
      <c r="F2" s="209"/>
      <c r="G2" s="209"/>
      <c r="H2" s="209"/>
      <c r="I2" s="209"/>
      <c r="J2" s="209"/>
    </row>
    <row r="3" spans="1:11" x14ac:dyDescent="0.25">
      <c r="A3" s="799" t="s">
        <v>19</v>
      </c>
      <c r="B3" s="800"/>
      <c r="C3" s="822" t="s">
        <v>864</v>
      </c>
      <c r="D3" s="822"/>
      <c r="E3" s="822"/>
      <c r="F3" s="209"/>
      <c r="G3" s="209"/>
      <c r="H3" s="209"/>
      <c r="I3" s="209"/>
      <c r="J3" s="205"/>
    </row>
    <row r="4" spans="1:11" x14ac:dyDescent="0.25">
      <c r="A4" s="801" t="s">
        <v>20</v>
      </c>
      <c r="B4" s="801"/>
      <c r="C4" s="823" t="s">
        <v>12</v>
      </c>
      <c r="D4" s="823"/>
      <c r="E4" s="823"/>
      <c r="F4" s="209"/>
      <c r="G4" s="209"/>
      <c r="H4" s="209"/>
      <c r="I4" s="209"/>
      <c r="J4" s="209"/>
    </row>
    <row r="5" spans="1:11" x14ac:dyDescent="0.25">
      <c r="A5" s="818" t="s">
        <v>866</v>
      </c>
      <c r="B5" s="818"/>
      <c r="C5" s="818"/>
      <c r="D5" s="818"/>
      <c r="E5" s="818"/>
      <c r="F5" s="818"/>
      <c r="G5" s="818"/>
      <c r="H5" s="818"/>
      <c r="I5" s="818"/>
      <c r="J5" s="818"/>
    </row>
    <row r="6" spans="1:11" x14ac:dyDescent="0.25">
      <c r="A6" s="805" t="s">
        <v>22</v>
      </c>
      <c r="B6" s="805"/>
      <c r="C6" s="805"/>
      <c r="D6" s="805"/>
      <c r="E6" s="805"/>
      <c r="F6" s="805"/>
      <c r="G6" s="805"/>
      <c r="H6" s="805"/>
      <c r="I6" s="805"/>
      <c r="J6" s="805"/>
    </row>
    <row r="7" spans="1:11" x14ac:dyDescent="0.25">
      <c r="A7" s="3"/>
      <c r="B7" s="3"/>
      <c r="C7" s="3"/>
      <c r="D7" s="3"/>
      <c r="E7" s="3"/>
      <c r="F7" s="3"/>
      <c r="G7" s="3"/>
      <c r="H7" s="3"/>
      <c r="I7" s="3"/>
      <c r="J7" s="4" t="s">
        <v>13</v>
      </c>
      <c r="K7" s="2"/>
    </row>
    <row r="8" spans="1:11" s="5" customFormat="1" x14ac:dyDescent="0.25">
      <c r="A8" s="806" t="s">
        <v>23</v>
      </c>
      <c r="B8" s="806" t="s">
        <v>24</v>
      </c>
      <c r="C8" s="806" t="s">
        <v>25</v>
      </c>
      <c r="D8" s="820" t="s">
        <v>26</v>
      </c>
      <c r="E8" s="806" t="s">
        <v>27</v>
      </c>
      <c r="F8" s="806" t="s">
        <v>28</v>
      </c>
      <c r="G8" s="808" t="s">
        <v>29</v>
      </c>
      <c r="H8" s="809"/>
      <c r="I8" s="810"/>
      <c r="J8" s="806" t="s">
        <v>30</v>
      </c>
    </row>
    <row r="9" spans="1:11" s="5" customFormat="1" x14ac:dyDescent="0.25">
      <c r="A9" s="807"/>
      <c r="B9" s="807"/>
      <c r="C9" s="807"/>
      <c r="D9" s="821"/>
      <c r="E9" s="807"/>
      <c r="F9" s="807"/>
      <c r="G9" s="6">
        <v>2017</v>
      </c>
      <c r="H9" s="6">
        <v>2018</v>
      </c>
      <c r="I9" s="6">
        <v>2019</v>
      </c>
      <c r="J9" s="807"/>
    </row>
    <row r="10" spans="1:11" s="13" customFormat="1" x14ac:dyDescent="0.25">
      <c r="A10" s="17">
        <v>1</v>
      </c>
      <c r="B10" s="25">
        <v>2</v>
      </c>
      <c r="C10" s="25">
        <v>3</v>
      </c>
      <c r="D10" s="17">
        <v>4</v>
      </c>
      <c r="E10" s="25">
        <v>5</v>
      </c>
      <c r="F10" s="147" t="s">
        <v>31</v>
      </c>
      <c r="G10" s="147">
        <v>7</v>
      </c>
      <c r="H10" s="147">
        <v>8</v>
      </c>
      <c r="I10" s="147">
        <v>9</v>
      </c>
      <c r="J10" s="25">
        <v>10</v>
      </c>
    </row>
    <row r="11" spans="1:11" ht="31.5" x14ac:dyDescent="0.25">
      <c r="A11" s="124" t="s">
        <v>32</v>
      </c>
      <c r="B11" s="125" t="s">
        <v>867</v>
      </c>
      <c r="C11" s="127" t="s">
        <v>868</v>
      </c>
      <c r="D11" s="127">
        <v>28</v>
      </c>
      <c r="E11" s="127">
        <v>700</v>
      </c>
      <c r="F11" s="142">
        <f>D11*E11</f>
        <v>19600</v>
      </c>
      <c r="G11" s="142">
        <f>F11</f>
        <v>19600</v>
      </c>
      <c r="H11" s="142">
        <v>0</v>
      </c>
      <c r="I11" s="142">
        <v>0</v>
      </c>
      <c r="J11" s="206"/>
    </row>
    <row r="12" spans="1:11" ht="31.5" x14ac:dyDescent="0.25">
      <c r="A12" s="124" t="s">
        <v>33</v>
      </c>
      <c r="B12" s="125" t="s">
        <v>869</v>
      </c>
      <c r="C12" s="127" t="s">
        <v>870</v>
      </c>
      <c r="D12" s="127">
        <v>1</v>
      </c>
      <c r="E12" s="127">
        <v>30000</v>
      </c>
      <c r="F12" s="142">
        <f>D12*E12</f>
        <v>30000</v>
      </c>
      <c r="G12" s="142">
        <v>0</v>
      </c>
      <c r="H12" s="142">
        <f>F12</f>
        <v>30000</v>
      </c>
      <c r="I12" s="142">
        <v>0</v>
      </c>
      <c r="J12" s="206"/>
    </row>
    <row r="13" spans="1:11" x14ac:dyDescent="0.25">
      <c r="A13" s="126"/>
      <c r="B13" s="803" t="s">
        <v>40</v>
      </c>
      <c r="C13" s="803"/>
      <c r="D13" s="803"/>
      <c r="E13" s="803"/>
      <c r="F13" s="7">
        <f>SUM(F11:F12)</f>
        <v>49600</v>
      </c>
      <c r="G13" s="7">
        <f>SUM(G11:G12)</f>
        <v>19600</v>
      </c>
      <c r="H13" s="7">
        <f>SUM(H11:H12)</f>
        <v>30000</v>
      </c>
      <c r="I13" s="7">
        <f>SUM(I11:I12)</f>
        <v>0</v>
      </c>
      <c r="J13" s="126"/>
    </row>
  </sheetData>
  <mergeCells count="17">
    <mergeCell ref="A2:B2"/>
    <mergeCell ref="C2:E2"/>
    <mergeCell ref="A3:B3"/>
    <mergeCell ref="C3:E3"/>
    <mergeCell ref="A4:B4"/>
    <mergeCell ref="C4:E4"/>
    <mergeCell ref="B13:E13"/>
    <mergeCell ref="A5:J5"/>
    <mergeCell ref="A6:J6"/>
    <mergeCell ref="A8:A9"/>
    <mergeCell ref="B8:B9"/>
    <mergeCell ref="C8:C9"/>
    <mergeCell ref="D8:D9"/>
    <mergeCell ref="E8:E9"/>
    <mergeCell ref="F8:F9"/>
    <mergeCell ref="G8:I8"/>
    <mergeCell ref="J8:J9"/>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K41"/>
  <sheetViews>
    <sheetView topLeftCell="A4" workbookViewId="0">
      <selection activeCell="B16" sqref="B16"/>
    </sheetView>
  </sheetViews>
  <sheetFormatPr defaultRowHeight="15.75" x14ac:dyDescent="0.25"/>
  <cols>
    <col min="1" max="1" width="5" style="1" customWidth="1"/>
    <col min="2" max="2" width="32.42578125" style="1" customWidth="1"/>
    <col min="3" max="3" width="12.85546875" style="1" customWidth="1"/>
    <col min="4" max="4" width="9.5703125" style="1" customWidth="1"/>
    <col min="5" max="5" width="15.140625" style="1" customWidth="1"/>
    <col min="6" max="6" width="21.7109375" style="1" customWidth="1"/>
    <col min="7" max="8" width="9" style="1" bestFit="1" customWidth="1"/>
    <col min="9" max="9" width="21.7109375" style="1" customWidth="1"/>
    <col min="10" max="10" width="36.7109375" style="1" customWidth="1"/>
    <col min="11" max="16384" width="9.140625" style="1"/>
  </cols>
  <sheetData>
    <row r="1" spans="1:11" x14ac:dyDescent="0.25">
      <c r="J1" s="208" t="s">
        <v>1340</v>
      </c>
      <c r="K1" s="2"/>
    </row>
    <row r="3" spans="1:11" x14ac:dyDescent="0.25">
      <c r="A3" s="801" t="s">
        <v>17</v>
      </c>
      <c r="B3" s="801"/>
      <c r="C3" s="801" t="s">
        <v>891</v>
      </c>
      <c r="D3" s="801"/>
      <c r="E3" s="801"/>
      <c r="F3" s="801"/>
      <c r="G3" s="801"/>
      <c r="H3" s="801"/>
      <c r="I3" s="801"/>
      <c r="J3" s="209"/>
    </row>
    <row r="4" spans="1:11" x14ac:dyDescent="0.25">
      <c r="A4" s="799" t="s">
        <v>19</v>
      </c>
      <c r="B4" s="800"/>
      <c r="C4" s="801" t="s">
        <v>891</v>
      </c>
      <c r="D4" s="801"/>
      <c r="E4" s="801"/>
      <c r="F4" s="801"/>
      <c r="G4" s="801"/>
      <c r="H4" s="801"/>
      <c r="I4" s="801"/>
      <c r="J4" s="205"/>
    </row>
    <row r="5" spans="1:11" x14ac:dyDescent="0.25">
      <c r="A5" s="801" t="s">
        <v>20</v>
      </c>
      <c r="B5" s="801"/>
      <c r="C5" s="802" t="s">
        <v>892</v>
      </c>
      <c r="D5" s="802"/>
      <c r="E5" s="802"/>
      <c r="F5" s="802"/>
      <c r="G5" s="802"/>
      <c r="H5" s="802"/>
      <c r="I5" s="802"/>
      <c r="J5" s="209"/>
    </row>
    <row r="6" spans="1:11" x14ac:dyDescent="0.25">
      <c r="A6" s="895" t="s">
        <v>1417</v>
      </c>
      <c r="B6" s="895"/>
      <c r="C6" s="895"/>
      <c r="D6" s="895"/>
      <c r="E6" s="895"/>
      <c r="F6" s="895"/>
      <c r="G6" s="895"/>
      <c r="H6" s="895"/>
      <c r="I6" s="895"/>
      <c r="J6" s="895"/>
    </row>
    <row r="7" spans="1:11" x14ac:dyDescent="0.25">
      <c r="A7" s="805"/>
      <c r="B7" s="805"/>
      <c r="C7" s="805"/>
      <c r="D7" s="805"/>
      <c r="E7" s="805"/>
      <c r="F7" s="805"/>
      <c r="G7" s="805"/>
      <c r="H7" s="805"/>
      <c r="I7" s="805"/>
      <c r="J7" s="805"/>
    </row>
    <row r="8" spans="1:11" x14ac:dyDescent="0.25">
      <c r="A8" s="3"/>
      <c r="B8" s="3"/>
      <c r="C8" s="3"/>
      <c r="D8" s="3"/>
      <c r="E8" s="3"/>
      <c r="F8" s="3"/>
      <c r="G8" s="3"/>
      <c r="H8" s="3"/>
      <c r="I8" s="3"/>
      <c r="J8" s="4" t="s">
        <v>13</v>
      </c>
    </row>
    <row r="9" spans="1:11" x14ac:dyDescent="0.25">
      <c r="A9" s="806" t="s">
        <v>23</v>
      </c>
      <c r="B9" s="806" t="s">
        <v>24</v>
      </c>
      <c r="C9" s="806" t="s">
        <v>25</v>
      </c>
      <c r="D9" s="806" t="s">
        <v>26</v>
      </c>
      <c r="E9" s="806" t="s">
        <v>27</v>
      </c>
      <c r="F9" s="806" t="s">
        <v>28</v>
      </c>
      <c r="G9" s="808" t="s">
        <v>29</v>
      </c>
      <c r="H9" s="809"/>
      <c r="I9" s="810"/>
      <c r="J9" s="806" t="s">
        <v>1241</v>
      </c>
    </row>
    <row r="10" spans="1:11" x14ac:dyDescent="0.25">
      <c r="A10" s="807"/>
      <c r="B10" s="807"/>
      <c r="C10" s="807"/>
      <c r="D10" s="807"/>
      <c r="E10" s="807"/>
      <c r="F10" s="807"/>
      <c r="G10" s="455">
        <v>2017</v>
      </c>
      <c r="H10" s="455">
        <v>2018</v>
      </c>
      <c r="I10" s="455">
        <v>2019</v>
      </c>
      <c r="J10" s="807"/>
    </row>
    <row r="11" spans="1:11" x14ac:dyDescent="0.25">
      <c r="A11" s="17">
        <v>1</v>
      </c>
      <c r="B11" s="25">
        <v>2</v>
      </c>
      <c r="C11" s="25">
        <v>3</v>
      </c>
      <c r="D11" s="17">
        <v>4</v>
      </c>
      <c r="E11" s="25">
        <v>5</v>
      </c>
      <c r="F11" s="147" t="s">
        <v>31</v>
      </c>
      <c r="G11" s="147">
        <v>7</v>
      </c>
      <c r="H11" s="147">
        <v>8</v>
      </c>
      <c r="I11" s="147">
        <v>9</v>
      </c>
      <c r="J11" s="25">
        <v>10</v>
      </c>
    </row>
    <row r="12" spans="1:11" ht="78.75" x14ac:dyDescent="0.25">
      <c r="A12" s="124" t="s">
        <v>32</v>
      </c>
      <c r="B12" s="58" t="s">
        <v>1734</v>
      </c>
      <c r="C12" s="127"/>
      <c r="D12" s="127"/>
      <c r="E12" s="127"/>
      <c r="F12" s="142"/>
      <c r="G12" s="142"/>
      <c r="H12" s="142"/>
      <c r="I12" s="142"/>
      <c r="J12" s="132"/>
    </row>
    <row r="13" spans="1:11" x14ac:dyDescent="0.25">
      <c r="A13" s="124" t="s">
        <v>44</v>
      </c>
      <c r="B13" s="125" t="s">
        <v>1418</v>
      </c>
      <c r="C13" s="127" t="s">
        <v>1419</v>
      </c>
      <c r="D13" s="127">
        <v>3</v>
      </c>
      <c r="E13" s="127"/>
      <c r="F13" s="142">
        <v>13000</v>
      </c>
      <c r="G13" s="142">
        <v>13000</v>
      </c>
      <c r="H13" s="142"/>
      <c r="I13" s="142"/>
      <c r="J13" s="132" t="s">
        <v>890</v>
      </c>
    </row>
    <row r="14" spans="1:11" x14ac:dyDescent="0.25">
      <c r="A14" s="124" t="s">
        <v>1420</v>
      </c>
      <c r="B14" s="125" t="s">
        <v>1421</v>
      </c>
      <c r="C14" s="127" t="s">
        <v>795</v>
      </c>
      <c r="D14" s="127"/>
      <c r="E14" s="127"/>
      <c r="F14" s="142">
        <v>900</v>
      </c>
      <c r="G14" s="142">
        <v>900</v>
      </c>
      <c r="H14" s="142"/>
      <c r="I14" s="142"/>
      <c r="J14" s="127" t="s">
        <v>890</v>
      </c>
    </row>
    <row r="15" spans="1:11" ht="31.5" x14ac:dyDescent="0.25">
      <c r="A15" s="124" t="s">
        <v>238</v>
      </c>
      <c r="B15" s="125" t="s">
        <v>1422</v>
      </c>
      <c r="C15" s="125" t="s">
        <v>1423</v>
      </c>
      <c r="D15" s="127">
        <v>2</v>
      </c>
      <c r="E15" s="127"/>
      <c r="F15" s="142">
        <v>1900</v>
      </c>
      <c r="G15" s="142">
        <v>1900</v>
      </c>
      <c r="H15" s="142"/>
      <c r="I15" s="142"/>
      <c r="J15" s="127" t="s">
        <v>890</v>
      </c>
    </row>
    <row r="16" spans="1:11" ht="31.5" x14ac:dyDescent="0.25">
      <c r="A16" s="124" t="s">
        <v>239</v>
      </c>
      <c r="B16" s="125" t="s">
        <v>1424</v>
      </c>
      <c r="C16" s="127" t="s">
        <v>1425</v>
      </c>
      <c r="D16" s="127">
        <v>3</v>
      </c>
      <c r="E16" s="127">
        <v>100</v>
      </c>
      <c r="F16" s="142">
        <v>300</v>
      </c>
      <c r="G16" s="142">
        <v>300</v>
      </c>
      <c r="H16" s="142"/>
      <c r="I16" s="142"/>
      <c r="J16" s="127" t="s">
        <v>890</v>
      </c>
    </row>
    <row r="17" spans="1:10" x14ac:dyDescent="0.25">
      <c r="A17" s="124" t="s">
        <v>240</v>
      </c>
      <c r="B17" s="125" t="s">
        <v>1426</v>
      </c>
      <c r="C17" s="127" t="s">
        <v>1427</v>
      </c>
      <c r="D17" s="127">
        <v>4</v>
      </c>
      <c r="E17" s="127">
        <v>600</v>
      </c>
      <c r="F17" s="142">
        <v>2400</v>
      </c>
      <c r="G17" s="142">
        <v>2400</v>
      </c>
      <c r="H17" s="142"/>
      <c r="I17" s="142"/>
      <c r="J17" s="127" t="s">
        <v>1428</v>
      </c>
    </row>
    <row r="18" spans="1:10" ht="31.5" x14ac:dyDescent="0.25">
      <c r="A18" s="124" t="s">
        <v>1429</v>
      </c>
      <c r="B18" s="125" t="s">
        <v>1430</v>
      </c>
      <c r="C18" s="127" t="s">
        <v>1431</v>
      </c>
      <c r="D18" s="127">
        <v>15</v>
      </c>
      <c r="E18" s="127">
        <v>100</v>
      </c>
      <c r="F18" s="142">
        <v>1500</v>
      </c>
      <c r="G18" s="142">
        <v>1500</v>
      </c>
      <c r="H18" s="142"/>
      <c r="I18" s="142"/>
      <c r="J18" s="132" t="s">
        <v>1428</v>
      </c>
    </row>
    <row r="19" spans="1:10" ht="63" x14ac:dyDescent="0.25">
      <c r="A19" s="124" t="s">
        <v>33</v>
      </c>
      <c r="B19" s="58" t="s">
        <v>1735</v>
      </c>
      <c r="C19" s="127"/>
      <c r="D19" s="127"/>
      <c r="E19" s="127"/>
      <c r="F19" s="142"/>
      <c r="G19" s="142"/>
      <c r="H19" s="142"/>
      <c r="I19" s="142"/>
      <c r="J19" s="132"/>
    </row>
    <row r="20" spans="1:10" x14ac:dyDescent="0.25">
      <c r="A20" s="124" t="s">
        <v>48</v>
      </c>
      <c r="B20" s="125" t="s">
        <v>1744</v>
      </c>
      <c r="C20" s="127" t="s">
        <v>1432</v>
      </c>
      <c r="D20" s="127"/>
      <c r="E20" s="127"/>
      <c r="F20" s="142">
        <v>2538</v>
      </c>
      <c r="G20" s="142">
        <v>2538</v>
      </c>
      <c r="H20" s="142"/>
      <c r="I20" s="142"/>
      <c r="J20" s="127" t="s">
        <v>890</v>
      </c>
    </row>
    <row r="21" spans="1:10" x14ac:dyDescent="0.25">
      <c r="A21" s="124" t="s">
        <v>50</v>
      </c>
      <c r="B21" s="125" t="s">
        <v>1745</v>
      </c>
      <c r="C21" s="127" t="s">
        <v>1433</v>
      </c>
      <c r="D21" s="127"/>
      <c r="E21" s="127"/>
      <c r="F21" s="142">
        <v>2416</v>
      </c>
      <c r="G21" s="142">
        <v>2416</v>
      </c>
      <c r="H21" s="142"/>
      <c r="I21" s="142"/>
      <c r="J21" s="127" t="s">
        <v>890</v>
      </c>
    </row>
    <row r="22" spans="1:10" ht="47.25" x14ac:dyDescent="0.25">
      <c r="A22" s="124" t="s">
        <v>139</v>
      </c>
      <c r="B22" s="125" t="s">
        <v>1434</v>
      </c>
      <c r="C22" s="125" t="s">
        <v>1423</v>
      </c>
      <c r="D22" s="127"/>
      <c r="E22" s="127"/>
      <c r="F22" s="142">
        <v>5000</v>
      </c>
      <c r="G22" s="142">
        <v>5000</v>
      </c>
      <c r="H22" s="142"/>
      <c r="I22" s="142"/>
      <c r="J22" s="127" t="s">
        <v>890</v>
      </c>
    </row>
    <row r="23" spans="1:10" x14ac:dyDescent="0.25">
      <c r="A23" s="124" t="s">
        <v>141</v>
      </c>
      <c r="B23" s="125" t="s">
        <v>1421</v>
      </c>
      <c r="C23" s="127" t="s">
        <v>795</v>
      </c>
      <c r="D23" s="127"/>
      <c r="E23" s="127"/>
      <c r="F23" s="142">
        <v>544</v>
      </c>
      <c r="G23" s="142">
        <v>544</v>
      </c>
      <c r="H23" s="142"/>
      <c r="I23" s="142"/>
      <c r="J23" s="127" t="s">
        <v>890</v>
      </c>
    </row>
    <row r="24" spans="1:10" ht="31.5" x14ac:dyDescent="0.25">
      <c r="A24" s="124" t="s">
        <v>1435</v>
      </c>
      <c r="B24" s="125" t="s">
        <v>1743</v>
      </c>
      <c r="C24" s="127" t="s">
        <v>906</v>
      </c>
      <c r="D24" s="127"/>
      <c r="E24" s="127"/>
      <c r="F24" s="142">
        <v>1880</v>
      </c>
      <c r="G24" s="142">
        <v>1880</v>
      </c>
      <c r="H24" s="142"/>
      <c r="I24" s="142"/>
      <c r="J24" s="127" t="s">
        <v>1436</v>
      </c>
    </row>
    <row r="25" spans="1:10" ht="47.25" x14ac:dyDescent="0.25">
      <c r="A25" s="124" t="s">
        <v>539</v>
      </c>
      <c r="B25" s="125" t="s">
        <v>1437</v>
      </c>
      <c r="C25" s="127" t="s">
        <v>900</v>
      </c>
      <c r="D25" s="127"/>
      <c r="E25" s="127"/>
      <c r="F25" s="142">
        <v>1780</v>
      </c>
      <c r="G25" s="142">
        <v>1780</v>
      </c>
      <c r="H25" s="142"/>
      <c r="I25" s="142"/>
      <c r="J25" s="127" t="s">
        <v>1436</v>
      </c>
    </row>
    <row r="26" spans="1:10" x14ac:dyDescent="0.25">
      <c r="A26" s="124" t="s">
        <v>542</v>
      </c>
      <c r="B26" s="125" t="s">
        <v>1438</v>
      </c>
      <c r="C26" s="127" t="s">
        <v>1431</v>
      </c>
      <c r="D26" s="127">
        <v>5</v>
      </c>
      <c r="E26" s="127">
        <v>50</v>
      </c>
      <c r="F26" s="142">
        <v>250</v>
      </c>
      <c r="G26" s="142">
        <v>250</v>
      </c>
      <c r="H26" s="142"/>
      <c r="I26" s="142"/>
      <c r="J26" s="127" t="s">
        <v>1436</v>
      </c>
    </row>
    <row r="27" spans="1:10" x14ac:dyDescent="0.25">
      <c r="A27" s="124" t="s">
        <v>545</v>
      </c>
      <c r="B27" s="125" t="s">
        <v>1439</v>
      </c>
      <c r="C27" s="127" t="s">
        <v>924</v>
      </c>
      <c r="D27" s="127"/>
      <c r="E27" s="127"/>
      <c r="F27" s="142">
        <v>1500</v>
      </c>
      <c r="G27" s="142">
        <v>1500</v>
      </c>
      <c r="H27" s="142"/>
      <c r="I27" s="142"/>
      <c r="J27" s="127" t="s">
        <v>1428</v>
      </c>
    </row>
    <row r="28" spans="1:10" ht="31.5" x14ac:dyDescent="0.25">
      <c r="A28" s="124" t="s">
        <v>1440</v>
      </c>
      <c r="B28" s="125" t="s">
        <v>1441</v>
      </c>
      <c r="C28" s="127" t="s">
        <v>794</v>
      </c>
      <c r="D28" s="127"/>
      <c r="E28" s="127"/>
      <c r="F28" s="142">
        <v>6700</v>
      </c>
      <c r="G28" s="142">
        <v>6700</v>
      </c>
      <c r="H28" s="142"/>
      <c r="I28" s="142"/>
      <c r="J28" s="127" t="s">
        <v>1428</v>
      </c>
    </row>
    <row r="29" spans="1:10" ht="31.5" x14ac:dyDescent="0.25">
      <c r="A29" s="124" t="s">
        <v>35</v>
      </c>
      <c r="B29" s="125" t="s">
        <v>1736</v>
      </c>
      <c r="C29" s="127" t="s">
        <v>815</v>
      </c>
      <c r="D29" s="127"/>
      <c r="E29" s="127"/>
      <c r="F29" s="142">
        <v>34500</v>
      </c>
      <c r="G29" s="142">
        <v>34500</v>
      </c>
      <c r="H29" s="142"/>
      <c r="I29" s="142"/>
      <c r="J29" s="127" t="s">
        <v>1442</v>
      </c>
    </row>
    <row r="30" spans="1:10" ht="47.25" x14ac:dyDescent="0.25">
      <c r="A30" s="124" t="s">
        <v>37</v>
      </c>
      <c r="B30" s="58" t="s">
        <v>1737</v>
      </c>
      <c r="C30" s="127"/>
      <c r="D30" s="28"/>
      <c r="E30" s="28"/>
      <c r="F30" s="220"/>
      <c r="G30" s="220"/>
      <c r="H30" s="220"/>
      <c r="I30" s="220"/>
      <c r="J30" s="127"/>
    </row>
    <row r="31" spans="1:10" x14ac:dyDescent="0.25">
      <c r="A31" s="124" t="s">
        <v>564</v>
      </c>
      <c r="B31" s="125" t="s">
        <v>1742</v>
      </c>
      <c r="C31" s="127" t="s">
        <v>1433</v>
      </c>
      <c r="D31" s="127">
        <v>1</v>
      </c>
      <c r="E31" s="127">
        <v>7000</v>
      </c>
      <c r="F31" s="142">
        <v>7000</v>
      </c>
      <c r="G31" s="142">
        <v>3980</v>
      </c>
      <c r="H31" s="142">
        <v>3020</v>
      </c>
      <c r="I31" s="142"/>
      <c r="J31" s="127" t="s">
        <v>890</v>
      </c>
    </row>
    <row r="32" spans="1:10" x14ac:dyDescent="0.25">
      <c r="A32" s="124" t="s">
        <v>566</v>
      </c>
      <c r="B32" s="125" t="s">
        <v>1421</v>
      </c>
      <c r="C32" s="127" t="s">
        <v>795</v>
      </c>
      <c r="D32" s="127"/>
      <c r="E32" s="127"/>
      <c r="F32" s="142">
        <v>1000</v>
      </c>
      <c r="G32" s="142">
        <v>200</v>
      </c>
      <c r="H32" s="142">
        <v>800</v>
      </c>
      <c r="I32" s="142"/>
      <c r="J32" s="127" t="s">
        <v>890</v>
      </c>
    </row>
    <row r="33" spans="1:10" x14ac:dyDescent="0.25">
      <c r="A33" s="124" t="s">
        <v>568</v>
      </c>
      <c r="B33" s="125" t="s">
        <v>1741</v>
      </c>
      <c r="C33" s="127" t="s">
        <v>1427</v>
      </c>
      <c r="D33" s="127">
        <v>1</v>
      </c>
      <c r="E33" s="127">
        <v>500</v>
      </c>
      <c r="F33" s="142">
        <v>500</v>
      </c>
      <c r="G33" s="142"/>
      <c r="H33" s="142">
        <v>500</v>
      </c>
      <c r="I33" s="142"/>
      <c r="J33" s="127" t="s">
        <v>1443</v>
      </c>
    </row>
    <row r="34" spans="1:10" x14ac:dyDescent="0.25">
      <c r="A34" s="124" t="s">
        <v>570</v>
      </c>
      <c r="B34" s="125" t="s">
        <v>1740</v>
      </c>
      <c r="C34" s="127" t="s">
        <v>1431</v>
      </c>
      <c r="D34" s="127">
        <v>5</v>
      </c>
      <c r="E34" s="127">
        <v>100</v>
      </c>
      <c r="F34" s="142">
        <v>500</v>
      </c>
      <c r="G34" s="142"/>
      <c r="H34" s="142">
        <v>500</v>
      </c>
      <c r="I34" s="142"/>
      <c r="J34" s="127" t="s">
        <v>1428</v>
      </c>
    </row>
    <row r="35" spans="1:10" x14ac:dyDescent="0.25">
      <c r="A35" s="124" t="s">
        <v>572</v>
      </c>
      <c r="B35" s="125" t="s">
        <v>1444</v>
      </c>
      <c r="C35" s="127" t="s">
        <v>1445</v>
      </c>
      <c r="D35" s="127">
        <v>1</v>
      </c>
      <c r="E35" s="127">
        <v>800</v>
      </c>
      <c r="F35" s="142">
        <v>800</v>
      </c>
      <c r="G35" s="142"/>
      <c r="H35" s="142">
        <v>800</v>
      </c>
      <c r="I35" s="142"/>
      <c r="J35" s="127" t="s">
        <v>1428</v>
      </c>
    </row>
    <row r="36" spans="1:10" ht="63" x14ac:dyDescent="0.25">
      <c r="A36" s="124" t="s">
        <v>38</v>
      </c>
      <c r="B36" s="58" t="s">
        <v>1739</v>
      </c>
      <c r="C36" s="127"/>
      <c r="D36" s="127"/>
      <c r="E36" s="127"/>
      <c r="F36" s="142"/>
      <c r="G36" s="142"/>
      <c r="H36" s="142"/>
      <c r="I36" s="142"/>
      <c r="J36" s="127"/>
    </row>
    <row r="37" spans="1:10" x14ac:dyDescent="0.25">
      <c r="A37" s="124" t="s">
        <v>1446</v>
      </c>
      <c r="B37" s="125" t="s">
        <v>693</v>
      </c>
      <c r="C37" s="127" t="s">
        <v>1447</v>
      </c>
      <c r="D37" s="127"/>
      <c r="E37" s="127"/>
      <c r="F37" s="142">
        <v>6050</v>
      </c>
      <c r="G37" s="142"/>
      <c r="H37" s="142">
        <v>6050</v>
      </c>
      <c r="I37" s="142"/>
      <c r="J37" s="127" t="s">
        <v>890</v>
      </c>
    </row>
    <row r="38" spans="1:10" x14ac:dyDescent="0.25">
      <c r="A38" s="124" t="s">
        <v>1448</v>
      </c>
      <c r="B38" s="125" t="s">
        <v>1738</v>
      </c>
      <c r="C38" s="127" t="s">
        <v>815</v>
      </c>
      <c r="D38" s="127"/>
      <c r="E38" s="127"/>
      <c r="F38" s="142">
        <v>5000</v>
      </c>
      <c r="G38" s="142"/>
      <c r="H38" s="142">
        <v>5000</v>
      </c>
      <c r="I38" s="142"/>
      <c r="J38" s="127" t="s">
        <v>890</v>
      </c>
    </row>
    <row r="39" spans="1:10" x14ac:dyDescent="0.25">
      <c r="A39" s="124" t="s">
        <v>1449</v>
      </c>
      <c r="B39" s="125" t="s">
        <v>1450</v>
      </c>
      <c r="C39" s="127" t="s">
        <v>1427</v>
      </c>
      <c r="D39" s="127"/>
      <c r="E39" s="127"/>
      <c r="F39" s="142">
        <v>1000</v>
      </c>
      <c r="G39" s="142"/>
      <c r="H39" s="142">
        <v>1000</v>
      </c>
      <c r="I39" s="142"/>
      <c r="J39" s="127" t="s">
        <v>1428</v>
      </c>
    </row>
    <row r="40" spans="1:10" ht="31.5" x14ac:dyDescent="0.25">
      <c r="A40" s="124" t="s">
        <v>1449</v>
      </c>
      <c r="B40" s="125" t="s">
        <v>1451</v>
      </c>
      <c r="C40" s="125" t="s">
        <v>1423</v>
      </c>
      <c r="D40" s="127"/>
      <c r="E40" s="127"/>
      <c r="F40" s="142">
        <v>1042</v>
      </c>
      <c r="G40" s="142"/>
      <c r="H40" s="142">
        <v>1042</v>
      </c>
      <c r="I40" s="142"/>
      <c r="J40" s="127" t="s">
        <v>890</v>
      </c>
    </row>
    <row r="41" spans="1:10" x14ac:dyDescent="0.25">
      <c r="A41" s="126"/>
      <c r="B41" s="803" t="s">
        <v>40</v>
      </c>
      <c r="C41" s="803"/>
      <c r="D41" s="803"/>
      <c r="E41" s="803"/>
      <c r="F41" s="7">
        <f>SUM(F12:F40)</f>
        <v>100000</v>
      </c>
      <c r="G41" s="7">
        <f>SUM(G12:G40)</f>
        <v>81288</v>
      </c>
      <c r="H41" s="7">
        <f>SUM(H12:H40)</f>
        <v>18712</v>
      </c>
      <c r="I41" s="7">
        <f>SUM(I12:I31)</f>
        <v>0</v>
      </c>
      <c r="J41" s="126"/>
    </row>
  </sheetData>
  <mergeCells count="17">
    <mergeCell ref="B41:E41"/>
    <mergeCell ref="A6:J6"/>
    <mergeCell ref="A7:J7"/>
    <mergeCell ref="A9:A10"/>
    <mergeCell ref="B9:B10"/>
    <mergeCell ref="C9:C10"/>
    <mergeCell ref="D9:D10"/>
    <mergeCell ref="E9:E10"/>
    <mergeCell ref="F9:F10"/>
    <mergeCell ref="G9:I9"/>
    <mergeCell ref="J9:J10"/>
    <mergeCell ref="A3:B3"/>
    <mergeCell ref="C3:I3"/>
    <mergeCell ref="A4:B4"/>
    <mergeCell ref="C4:I4"/>
    <mergeCell ref="A5:B5"/>
    <mergeCell ref="C5:I5"/>
  </mergeCells>
  <pageMargins left="0.70866141732283472" right="0.70866141732283472" top="0.74803149606299213" bottom="0.74803149606299213" header="0.31496062992125984" footer="0.31496062992125984"/>
  <pageSetup paperSize="9" scale="4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47"/>
  <sheetViews>
    <sheetView topLeftCell="A13" workbookViewId="0">
      <selection activeCell="F13" sqref="F13"/>
    </sheetView>
  </sheetViews>
  <sheetFormatPr defaultRowHeight="15.75" x14ac:dyDescent="0.25"/>
  <cols>
    <col min="1" max="1" width="5" style="1" customWidth="1"/>
    <col min="2" max="2" width="27.28515625" style="1" customWidth="1"/>
    <col min="3" max="3" width="30.85546875" style="1" customWidth="1"/>
    <col min="4" max="4" width="9.5703125" style="1" customWidth="1"/>
    <col min="5" max="5" width="15.140625" style="1" customWidth="1"/>
    <col min="6" max="6" width="15" style="1" customWidth="1"/>
    <col min="7" max="7" width="17.42578125" style="1" customWidth="1"/>
    <col min="8" max="8" width="18.140625" style="1" customWidth="1"/>
    <col min="9" max="9" width="16" style="1" customWidth="1"/>
    <col min="10" max="10" width="18.5703125" style="1" customWidth="1"/>
    <col min="11" max="16384" width="9.140625" style="1"/>
  </cols>
  <sheetData>
    <row r="1" spans="1:11" x14ac:dyDescent="0.25">
      <c r="J1" s="208" t="s">
        <v>1339</v>
      </c>
      <c r="K1" s="2"/>
    </row>
    <row r="2" spans="1:11" x14ac:dyDescent="0.25">
      <c r="A2" s="801" t="s">
        <v>17</v>
      </c>
      <c r="B2" s="801"/>
      <c r="C2" s="822" t="s">
        <v>909</v>
      </c>
      <c r="D2" s="822"/>
      <c r="E2" s="822"/>
      <c r="F2" s="209"/>
      <c r="G2" s="209"/>
      <c r="H2" s="209"/>
      <c r="I2" s="209"/>
      <c r="J2" s="209"/>
    </row>
    <row r="3" spans="1:11" x14ac:dyDescent="0.25">
      <c r="A3" s="799" t="s">
        <v>19</v>
      </c>
      <c r="B3" s="800"/>
      <c r="C3" s="822" t="s">
        <v>909</v>
      </c>
      <c r="D3" s="822"/>
      <c r="E3" s="822"/>
      <c r="F3" s="209"/>
      <c r="G3" s="209"/>
      <c r="H3" s="209"/>
      <c r="I3" s="209"/>
      <c r="J3" s="205"/>
    </row>
    <row r="4" spans="1:11" x14ac:dyDescent="0.25">
      <c r="A4" s="801" t="s">
        <v>20</v>
      </c>
      <c r="B4" s="801"/>
      <c r="C4" s="823" t="s">
        <v>12</v>
      </c>
      <c r="D4" s="823"/>
      <c r="E4" s="823"/>
      <c r="F4" s="209"/>
      <c r="G4" s="209"/>
      <c r="H4" s="209"/>
      <c r="I4" s="209"/>
      <c r="J4" s="209"/>
    </row>
    <row r="5" spans="1:11" x14ac:dyDescent="0.25">
      <c r="A5" s="896" t="s">
        <v>1746</v>
      </c>
      <c r="B5" s="896"/>
      <c r="C5" s="896"/>
      <c r="D5" s="896"/>
      <c r="E5" s="896"/>
      <c r="F5" s="896"/>
      <c r="G5" s="896"/>
      <c r="H5" s="896"/>
      <c r="I5" s="896"/>
      <c r="J5" s="896"/>
    </row>
    <row r="6" spans="1:11" x14ac:dyDescent="0.25">
      <c r="A6" s="896"/>
      <c r="B6" s="896"/>
      <c r="C6" s="896"/>
      <c r="D6" s="896"/>
      <c r="E6" s="896"/>
      <c r="F6" s="896"/>
      <c r="G6" s="896"/>
      <c r="H6" s="896"/>
      <c r="I6" s="896"/>
      <c r="J6" s="896"/>
    </row>
    <row r="7" spans="1:11" s="5" customFormat="1" x14ac:dyDescent="0.25">
      <c r="A7" s="806" t="s">
        <v>23</v>
      </c>
      <c r="B7" s="806" t="s">
        <v>24</v>
      </c>
      <c r="C7" s="806" t="s">
        <v>910</v>
      </c>
      <c r="D7" s="806" t="s">
        <v>911</v>
      </c>
      <c r="E7" s="806" t="s">
        <v>27</v>
      </c>
      <c r="F7" s="806" t="s">
        <v>28</v>
      </c>
      <c r="G7" s="808" t="s">
        <v>29</v>
      </c>
      <c r="H7" s="809"/>
      <c r="I7" s="810"/>
      <c r="J7" s="806" t="s">
        <v>30</v>
      </c>
    </row>
    <row r="8" spans="1:11" s="5" customFormat="1" x14ac:dyDescent="0.25">
      <c r="A8" s="807"/>
      <c r="B8" s="807"/>
      <c r="C8" s="807"/>
      <c r="D8" s="807"/>
      <c r="E8" s="807"/>
      <c r="F8" s="807"/>
      <c r="G8" s="6">
        <v>2017</v>
      </c>
      <c r="H8" s="6">
        <v>2018</v>
      </c>
      <c r="I8" s="6">
        <v>2019</v>
      </c>
      <c r="J8" s="807"/>
    </row>
    <row r="9" spans="1:11" s="13" customFormat="1" x14ac:dyDescent="0.25">
      <c r="A9" s="17">
        <v>1</v>
      </c>
      <c r="B9" s="25">
        <v>2</v>
      </c>
      <c r="C9" s="25">
        <v>3</v>
      </c>
      <c r="D9" s="17">
        <v>4</v>
      </c>
      <c r="E9" s="25">
        <v>5</v>
      </c>
      <c r="F9" s="147" t="s">
        <v>31</v>
      </c>
      <c r="G9" s="147">
        <v>7</v>
      </c>
      <c r="H9" s="147">
        <v>8</v>
      </c>
      <c r="I9" s="147">
        <v>9</v>
      </c>
      <c r="J9" s="25">
        <v>10</v>
      </c>
    </row>
    <row r="10" spans="1:11" x14ac:dyDescent="0.25">
      <c r="A10" s="137" t="s">
        <v>895</v>
      </c>
      <c r="B10" s="138" t="s">
        <v>928</v>
      </c>
      <c r="C10" s="125"/>
      <c r="D10" s="127"/>
      <c r="E10" s="127"/>
      <c r="F10" s="142"/>
      <c r="G10" s="142"/>
      <c r="H10" s="142">
        <f>F10</f>
        <v>0</v>
      </c>
      <c r="I10" s="142"/>
      <c r="J10" s="206"/>
    </row>
    <row r="11" spans="1:11" x14ac:dyDescent="0.25">
      <c r="A11" s="124" t="s">
        <v>244</v>
      </c>
      <c r="B11" s="57" t="s">
        <v>1730</v>
      </c>
      <c r="C11" s="127" t="s">
        <v>979</v>
      </c>
      <c r="D11" s="322">
        <v>1</v>
      </c>
      <c r="E11" s="322">
        <v>2000</v>
      </c>
      <c r="F11" s="416">
        <f t="shared" ref="F11:F26" si="0">E11*D11</f>
        <v>2000</v>
      </c>
      <c r="G11" s="416"/>
      <c r="H11" s="416">
        <f>F11</f>
        <v>2000</v>
      </c>
      <c r="I11" s="416"/>
      <c r="J11" s="415"/>
    </row>
    <row r="12" spans="1:11" x14ac:dyDescent="0.25">
      <c r="A12" s="124" t="s">
        <v>278</v>
      </c>
      <c r="B12" s="1" t="s">
        <v>929</v>
      </c>
      <c r="C12" s="127" t="s">
        <v>979</v>
      </c>
      <c r="D12" s="144">
        <v>1</v>
      </c>
      <c r="E12" s="144">
        <v>500</v>
      </c>
      <c r="F12" s="252">
        <f t="shared" si="0"/>
        <v>500</v>
      </c>
      <c r="G12" s="252"/>
      <c r="H12" s="252">
        <f>F12</f>
        <v>500</v>
      </c>
      <c r="I12" s="142"/>
      <c r="J12" s="144"/>
    </row>
    <row r="13" spans="1:11" x14ac:dyDescent="0.25">
      <c r="A13" s="124" t="s">
        <v>280</v>
      </c>
      <c r="B13" s="125" t="s">
        <v>779</v>
      </c>
      <c r="C13" s="127" t="s">
        <v>979</v>
      </c>
      <c r="D13" s="144">
        <v>1</v>
      </c>
      <c r="E13" s="144">
        <v>2000</v>
      </c>
      <c r="F13" s="252">
        <f t="shared" si="0"/>
        <v>2000</v>
      </c>
      <c r="G13" s="252">
        <v>1000</v>
      </c>
      <c r="H13" s="252">
        <v>1000</v>
      </c>
      <c r="I13" s="142"/>
      <c r="J13" s="144"/>
    </row>
    <row r="14" spans="1:11" x14ac:dyDescent="0.25">
      <c r="A14" s="124" t="s">
        <v>283</v>
      </c>
      <c r="B14" s="127" t="s">
        <v>930</v>
      </c>
      <c r="C14" s="127" t="s">
        <v>979</v>
      </c>
      <c r="D14" s="127">
        <v>1</v>
      </c>
      <c r="E14" s="127">
        <v>800</v>
      </c>
      <c r="F14" s="142">
        <f t="shared" si="0"/>
        <v>800</v>
      </c>
      <c r="G14" s="142"/>
      <c r="H14" s="142">
        <f>F14</f>
        <v>800</v>
      </c>
      <c r="I14" s="142"/>
      <c r="J14" s="144"/>
    </row>
    <row r="15" spans="1:11" x14ac:dyDescent="0.25">
      <c r="A15" s="124" t="s">
        <v>285</v>
      </c>
      <c r="B15" s="125" t="s">
        <v>815</v>
      </c>
      <c r="C15" s="127" t="s">
        <v>979</v>
      </c>
      <c r="D15" s="144">
        <v>1</v>
      </c>
      <c r="E15" s="144">
        <v>2000</v>
      </c>
      <c r="F15" s="252">
        <f t="shared" si="0"/>
        <v>2000</v>
      </c>
      <c r="G15" s="252">
        <f>F15</f>
        <v>2000</v>
      </c>
      <c r="H15" s="142"/>
      <c r="I15" s="142"/>
      <c r="J15" s="144"/>
    </row>
    <row r="16" spans="1:11" x14ac:dyDescent="0.25">
      <c r="A16" s="124" t="s">
        <v>287</v>
      </c>
      <c r="B16" s="125" t="s">
        <v>815</v>
      </c>
      <c r="C16" s="127" t="s">
        <v>979</v>
      </c>
      <c r="D16" s="144">
        <v>1</v>
      </c>
      <c r="E16" s="144">
        <v>2000</v>
      </c>
      <c r="F16" s="252">
        <f t="shared" si="0"/>
        <v>2000</v>
      </c>
      <c r="G16" s="252">
        <f>F16</f>
        <v>2000</v>
      </c>
      <c r="H16" s="142"/>
      <c r="I16" s="142"/>
      <c r="J16" s="144"/>
    </row>
    <row r="17" spans="1:10" x14ac:dyDescent="0.25">
      <c r="A17" s="124" t="s">
        <v>289</v>
      </c>
      <c r="B17" s="125" t="s">
        <v>1731</v>
      </c>
      <c r="C17" s="127" t="s">
        <v>979</v>
      </c>
      <c r="D17" s="144">
        <v>1</v>
      </c>
      <c r="E17" s="144">
        <v>1500</v>
      </c>
      <c r="F17" s="252">
        <f t="shared" si="0"/>
        <v>1500</v>
      </c>
      <c r="G17" s="252"/>
      <c r="H17" s="142">
        <f t="shared" ref="H17:H26" si="1">F17</f>
        <v>1500</v>
      </c>
      <c r="I17" s="142"/>
      <c r="J17" s="144"/>
    </row>
    <row r="18" spans="1:10" x14ac:dyDescent="0.25">
      <c r="A18" s="124" t="s">
        <v>291</v>
      </c>
      <c r="B18" s="125" t="s">
        <v>837</v>
      </c>
      <c r="C18" s="127" t="s">
        <v>979</v>
      </c>
      <c r="D18" s="144">
        <v>1</v>
      </c>
      <c r="E18" s="144">
        <v>1600</v>
      </c>
      <c r="F18" s="252">
        <f>E18*D18</f>
        <v>1600</v>
      </c>
      <c r="G18" s="252"/>
      <c r="H18" s="142">
        <f t="shared" si="1"/>
        <v>1600</v>
      </c>
      <c r="I18" s="142"/>
      <c r="J18" s="144"/>
    </row>
    <row r="19" spans="1:10" x14ac:dyDescent="0.25">
      <c r="A19" s="124" t="s">
        <v>293</v>
      </c>
      <c r="B19" s="125" t="s">
        <v>931</v>
      </c>
      <c r="C19" s="127" t="s">
        <v>979</v>
      </c>
      <c r="D19" s="144">
        <v>1</v>
      </c>
      <c r="E19" s="144">
        <v>700</v>
      </c>
      <c r="F19" s="252">
        <f t="shared" si="0"/>
        <v>700</v>
      </c>
      <c r="G19" s="252"/>
      <c r="H19" s="142">
        <f t="shared" si="1"/>
        <v>700</v>
      </c>
      <c r="I19" s="142"/>
      <c r="J19" s="144"/>
    </row>
    <row r="20" spans="1:10" x14ac:dyDescent="0.25">
      <c r="A20" s="124" t="s">
        <v>295</v>
      </c>
      <c r="B20" s="125" t="s">
        <v>835</v>
      </c>
      <c r="C20" s="127" t="s">
        <v>979</v>
      </c>
      <c r="D20" s="144">
        <v>1</v>
      </c>
      <c r="E20" s="144">
        <v>1200</v>
      </c>
      <c r="F20" s="252">
        <f t="shared" si="0"/>
        <v>1200</v>
      </c>
      <c r="G20" s="252"/>
      <c r="H20" s="142">
        <f t="shared" si="1"/>
        <v>1200</v>
      </c>
      <c r="I20" s="142"/>
      <c r="J20" s="144"/>
    </row>
    <row r="21" spans="1:10" x14ac:dyDescent="0.25">
      <c r="A21" s="124" t="s">
        <v>297</v>
      </c>
      <c r="B21" s="125" t="s">
        <v>932</v>
      </c>
      <c r="C21" s="127" t="s">
        <v>979</v>
      </c>
      <c r="D21" s="144">
        <v>1</v>
      </c>
      <c r="E21" s="144">
        <v>1800</v>
      </c>
      <c r="F21" s="252">
        <f t="shared" si="0"/>
        <v>1800</v>
      </c>
      <c r="G21" s="252"/>
      <c r="H21" s="142">
        <f t="shared" si="1"/>
        <v>1800</v>
      </c>
      <c r="I21" s="142"/>
      <c r="J21" s="144"/>
    </row>
    <row r="22" spans="1:10" x14ac:dyDescent="0.25">
      <c r="A22" s="124" t="s">
        <v>303</v>
      </c>
      <c r="B22" s="57" t="s">
        <v>933</v>
      </c>
      <c r="C22" s="127" t="s">
        <v>979</v>
      </c>
      <c r="D22" s="144">
        <v>4</v>
      </c>
      <c r="E22" s="144">
        <v>500</v>
      </c>
      <c r="F22" s="252">
        <f t="shared" si="0"/>
        <v>2000</v>
      </c>
      <c r="G22" s="252"/>
      <c r="H22" s="142">
        <f t="shared" si="1"/>
        <v>2000</v>
      </c>
      <c r="I22" s="142"/>
      <c r="J22" s="144"/>
    </row>
    <row r="23" spans="1:10" ht="31.5" x14ac:dyDescent="0.25">
      <c r="A23" s="124" t="s">
        <v>305</v>
      </c>
      <c r="B23" s="57" t="s">
        <v>1732</v>
      </c>
      <c r="C23" s="127" t="s">
        <v>979</v>
      </c>
      <c r="D23" s="144">
        <v>4</v>
      </c>
      <c r="E23" s="144">
        <v>500</v>
      </c>
      <c r="F23" s="252">
        <f t="shared" si="0"/>
        <v>2000</v>
      </c>
      <c r="G23" s="252"/>
      <c r="H23" s="142">
        <f t="shared" si="1"/>
        <v>2000</v>
      </c>
      <c r="I23" s="142"/>
      <c r="J23" s="144"/>
    </row>
    <row r="24" spans="1:10" x14ac:dyDescent="0.25">
      <c r="A24" s="124" t="s">
        <v>306</v>
      </c>
      <c r="B24" s="57" t="s">
        <v>934</v>
      </c>
      <c r="C24" s="127" t="s">
        <v>979</v>
      </c>
      <c r="D24" s="144">
        <v>4</v>
      </c>
      <c r="E24" s="144">
        <v>600</v>
      </c>
      <c r="F24" s="252">
        <f t="shared" si="0"/>
        <v>2400</v>
      </c>
      <c r="G24" s="252"/>
      <c r="H24" s="142">
        <f t="shared" si="1"/>
        <v>2400</v>
      </c>
      <c r="I24" s="142"/>
      <c r="J24" s="144"/>
    </row>
    <row r="25" spans="1:10" x14ac:dyDescent="0.25">
      <c r="A25" s="124" t="s">
        <v>307</v>
      </c>
      <c r="B25" s="57" t="s">
        <v>935</v>
      </c>
      <c r="C25" s="127" t="s">
        <v>979</v>
      </c>
      <c r="D25" s="144">
        <v>24</v>
      </c>
      <c r="E25" s="144">
        <v>250</v>
      </c>
      <c r="F25" s="252">
        <f t="shared" si="0"/>
        <v>6000</v>
      </c>
      <c r="G25" s="252"/>
      <c r="H25" s="142">
        <f t="shared" si="1"/>
        <v>6000</v>
      </c>
      <c r="I25" s="142"/>
      <c r="J25" s="144"/>
    </row>
    <row r="26" spans="1:10" ht="31.5" x14ac:dyDescent="0.25">
      <c r="A26" s="124" t="s">
        <v>309</v>
      </c>
      <c r="B26" s="125" t="s">
        <v>936</v>
      </c>
      <c r="C26" s="127" t="s">
        <v>979</v>
      </c>
      <c r="D26" s="144">
        <v>8</v>
      </c>
      <c r="E26" s="144">
        <v>100</v>
      </c>
      <c r="F26" s="252">
        <f t="shared" si="0"/>
        <v>800</v>
      </c>
      <c r="G26" s="252"/>
      <c r="H26" s="416">
        <f t="shared" si="1"/>
        <v>800</v>
      </c>
      <c r="I26" s="142"/>
      <c r="J26" s="144"/>
    </row>
    <row r="27" spans="1:10" x14ac:dyDescent="0.25">
      <c r="A27" s="137" t="s">
        <v>913</v>
      </c>
      <c r="B27" s="139" t="s">
        <v>937</v>
      </c>
      <c r="C27" s="127"/>
      <c r="D27" s="127"/>
      <c r="E27" s="127"/>
      <c r="F27" s="142">
        <f>D27*E27</f>
        <v>0</v>
      </c>
      <c r="G27" s="142"/>
      <c r="H27" s="142"/>
      <c r="I27" s="142"/>
      <c r="J27" s="251"/>
    </row>
    <row r="28" spans="1:10" x14ac:dyDescent="0.25">
      <c r="A28" s="124" t="s">
        <v>32</v>
      </c>
      <c r="B28" s="322"/>
      <c r="C28" s="125" t="s">
        <v>938</v>
      </c>
      <c r="D28" s="144">
        <v>2</v>
      </c>
      <c r="E28" s="144">
        <v>11000</v>
      </c>
      <c r="F28" s="252">
        <f>E28*D28</f>
        <v>22000</v>
      </c>
      <c r="G28" s="252">
        <v>13000</v>
      </c>
      <c r="H28" s="252">
        <v>9000</v>
      </c>
      <c r="I28" s="142"/>
      <c r="J28" s="383"/>
    </row>
    <row r="29" spans="1:10" x14ac:dyDescent="0.25">
      <c r="A29" s="124"/>
      <c r="B29" s="57"/>
      <c r="C29" s="57" t="s">
        <v>939</v>
      </c>
      <c r="D29" s="144">
        <v>1</v>
      </c>
      <c r="E29" s="144">
        <v>2000</v>
      </c>
      <c r="F29" s="252">
        <f t="shared" ref="F29:F36" si="2">E29*D29</f>
        <v>2000</v>
      </c>
      <c r="G29" s="252"/>
      <c r="H29" s="252">
        <f>F29</f>
        <v>2000</v>
      </c>
      <c r="I29" s="142"/>
      <c r="J29" s="383"/>
    </row>
    <row r="30" spans="1:10" x14ac:dyDescent="0.25">
      <c r="A30" s="124"/>
      <c r="B30" s="57"/>
      <c r="C30" s="57" t="s">
        <v>940</v>
      </c>
      <c r="D30" s="144">
        <v>100</v>
      </c>
      <c r="E30" s="144">
        <v>8</v>
      </c>
      <c r="F30" s="252">
        <f t="shared" si="2"/>
        <v>800</v>
      </c>
      <c r="G30" s="252"/>
      <c r="H30" s="252">
        <f>F30</f>
        <v>800</v>
      </c>
      <c r="I30" s="142"/>
      <c r="J30" s="383"/>
    </row>
    <row r="31" spans="1:10" x14ac:dyDescent="0.25">
      <c r="A31" s="124"/>
      <c r="B31" s="125"/>
      <c r="C31" s="57" t="s">
        <v>941</v>
      </c>
      <c r="D31" s="144">
        <v>100</v>
      </c>
      <c r="E31" s="144">
        <v>7</v>
      </c>
      <c r="F31" s="252">
        <f t="shared" si="2"/>
        <v>700</v>
      </c>
      <c r="G31" s="252"/>
      <c r="H31" s="252">
        <f>F31</f>
        <v>700</v>
      </c>
      <c r="I31" s="142"/>
      <c r="J31" s="383"/>
    </row>
    <row r="32" spans="1:10" ht="31.5" x14ac:dyDescent="0.25">
      <c r="A32" s="124"/>
      <c r="B32" s="125"/>
      <c r="C32" s="57" t="s">
        <v>942</v>
      </c>
      <c r="D32" s="144">
        <v>24</v>
      </c>
      <c r="E32" s="144">
        <v>700</v>
      </c>
      <c r="F32" s="252">
        <f t="shared" si="2"/>
        <v>16800</v>
      </c>
      <c r="G32" s="252">
        <v>5600</v>
      </c>
      <c r="H32" s="252">
        <v>11200</v>
      </c>
      <c r="I32" s="142"/>
      <c r="J32" s="383"/>
    </row>
    <row r="33" spans="1:10" x14ac:dyDescent="0.25">
      <c r="A33" s="124"/>
      <c r="B33" s="125"/>
      <c r="C33" s="57" t="s">
        <v>943</v>
      </c>
      <c r="D33" s="144">
        <v>1</v>
      </c>
      <c r="E33" s="144">
        <v>3600</v>
      </c>
      <c r="F33" s="252">
        <f t="shared" si="2"/>
        <v>3600</v>
      </c>
      <c r="G33" s="252">
        <f>F33</f>
        <v>3600</v>
      </c>
      <c r="H33" s="252"/>
      <c r="I33" s="142"/>
      <c r="J33" s="383"/>
    </row>
    <row r="34" spans="1:10" x14ac:dyDescent="0.25">
      <c r="A34" s="124"/>
      <c r="B34" s="125"/>
      <c r="C34" s="57" t="s">
        <v>944</v>
      </c>
      <c r="D34" s="144">
        <v>1</v>
      </c>
      <c r="E34" s="144">
        <v>14000</v>
      </c>
      <c r="F34" s="252">
        <f t="shared" si="2"/>
        <v>14000</v>
      </c>
      <c r="G34" s="252">
        <v>4000</v>
      </c>
      <c r="H34" s="252">
        <v>10000</v>
      </c>
      <c r="I34" s="142"/>
      <c r="J34" s="383"/>
    </row>
    <row r="35" spans="1:10" x14ac:dyDescent="0.25">
      <c r="A35" s="124"/>
      <c r="B35" s="125"/>
      <c r="C35" s="57" t="s">
        <v>945</v>
      </c>
      <c r="D35" s="144">
        <v>6</v>
      </c>
      <c r="E35" s="144">
        <v>1800</v>
      </c>
      <c r="F35" s="252">
        <f t="shared" si="2"/>
        <v>10800</v>
      </c>
      <c r="G35" s="252"/>
      <c r="H35" s="252">
        <f>F35</f>
        <v>10800</v>
      </c>
      <c r="I35" s="142"/>
      <c r="J35" s="383"/>
    </row>
    <row r="36" spans="1:10" x14ac:dyDescent="0.25">
      <c r="A36" s="124"/>
      <c r="B36" s="125"/>
      <c r="C36" s="57" t="s">
        <v>946</v>
      </c>
      <c r="D36" s="144">
        <v>30</v>
      </c>
      <c r="E36" s="144">
        <v>170</v>
      </c>
      <c r="F36" s="252">
        <f t="shared" si="2"/>
        <v>5100</v>
      </c>
      <c r="G36" s="252">
        <f>F36</f>
        <v>5100</v>
      </c>
      <c r="H36" s="252"/>
      <c r="I36" s="142"/>
      <c r="J36" s="383"/>
    </row>
    <row r="37" spans="1:10" x14ac:dyDescent="0.25">
      <c r="A37" s="137" t="s">
        <v>917</v>
      </c>
      <c r="B37" s="58" t="s">
        <v>947</v>
      </c>
      <c r="C37" s="57"/>
      <c r="D37" s="144"/>
      <c r="E37" s="144"/>
      <c r="F37" s="252"/>
      <c r="G37" s="252"/>
      <c r="H37" s="252"/>
      <c r="I37" s="142"/>
      <c r="J37" s="383"/>
    </row>
    <row r="38" spans="1:10" x14ac:dyDescent="0.25">
      <c r="A38" s="124"/>
      <c r="B38" s="125"/>
      <c r="C38" s="57" t="s">
        <v>948</v>
      </c>
      <c r="D38" s="144">
        <v>6</v>
      </c>
      <c r="E38" s="144">
        <v>200</v>
      </c>
      <c r="F38" s="252">
        <f>E38*D38</f>
        <v>1200</v>
      </c>
      <c r="G38" s="252"/>
      <c r="H38" s="252">
        <f>F38</f>
        <v>1200</v>
      </c>
      <c r="I38" s="142"/>
      <c r="J38" s="383"/>
    </row>
    <row r="39" spans="1:10" x14ac:dyDescent="0.25">
      <c r="A39" s="124"/>
      <c r="B39" s="125"/>
      <c r="C39" s="57" t="s">
        <v>949</v>
      </c>
      <c r="D39" s="144">
        <v>6</v>
      </c>
      <c r="E39" s="144">
        <v>1000</v>
      </c>
      <c r="F39" s="252">
        <f>E39*D39</f>
        <v>6000</v>
      </c>
      <c r="G39" s="252"/>
      <c r="H39" s="252">
        <f>F39</f>
        <v>6000</v>
      </c>
      <c r="I39" s="142"/>
      <c r="J39" s="383"/>
    </row>
    <row r="40" spans="1:10" x14ac:dyDescent="0.25">
      <c r="A40" s="124"/>
      <c r="B40" s="57" t="s">
        <v>950</v>
      </c>
      <c r="C40" s="57" t="s">
        <v>951</v>
      </c>
      <c r="D40" s="144">
        <v>4</v>
      </c>
      <c r="E40" s="144">
        <v>300</v>
      </c>
      <c r="F40" s="252">
        <f>E40*D40</f>
        <v>1200</v>
      </c>
      <c r="G40" s="252"/>
      <c r="H40" s="252">
        <f>F40</f>
        <v>1200</v>
      </c>
      <c r="I40" s="142"/>
      <c r="J40" s="383"/>
    </row>
    <row r="41" spans="1:10" ht="31.5" x14ac:dyDescent="0.25">
      <c r="A41" s="124"/>
      <c r="B41" s="125"/>
      <c r="C41" s="57" t="s">
        <v>952</v>
      </c>
      <c r="D41" s="144">
        <v>1</v>
      </c>
      <c r="E41" s="144">
        <v>11100</v>
      </c>
      <c r="F41" s="252">
        <f>E41*D41</f>
        <v>11100</v>
      </c>
      <c r="G41" s="252">
        <v>5100</v>
      </c>
      <c r="H41" s="252">
        <v>6000</v>
      </c>
      <c r="I41" s="142"/>
      <c r="J41" s="383"/>
    </row>
    <row r="42" spans="1:10" x14ac:dyDescent="0.25">
      <c r="A42" s="137" t="s">
        <v>953</v>
      </c>
      <c r="B42" s="58" t="s">
        <v>954</v>
      </c>
      <c r="C42" s="57"/>
      <c r="D42" s="144"/>
      <c r="E42" s="144"/>
      <c r="F42" s="252"/>
      <c r="G42" s="252"/>
      <c r="H42" s="252"/>
      <c r="I42" s="142"/>
      <c r="J42" s="383"/>
    </row>
    <row r="43" spans="1:10" x14ac:dyDescent="0.25">
      <c r="A43" s="124"/>
      <c r="B43" s="125" t="s">
        <v>955</v>
      </c>
      <c r="C43" s="57"/>
      <c r="D43" s="144">
        <v>1</v>
      </c>
      <c r="E43" s="144">
        <v>5100</v>
      </c>
      <c r="F43" s="252">
        <f>E43*D43</f>
        <v>5100</v>
      </c>
      <c r="G43" s="252">
        <v>3600</v>
      </c>
      <c r="H43" s="252">
        <v>1500</v>
      </c>
      <c r="I43" s="142"/>
      <c r="J43" s="383"/>
    </row>
    <row r="44" spans="1:10" x14ac:dyDescent="0.25">
      <c r="A44" s="124"/>
      <c r="B44" s="125"/>
      <c r="C44" s="57" t="s">
        <v>956</v>
      </c>
      <c r="D44" s="144">
        <v>1</v>
      </c>
      <c r="E44" s="144">
        <v>1600</v>
      </c>
      <c r="F44" s="252">
        <f>E44*D44</f>
        <v>1600</v>
      </c>
      <c r="G44" s="252"/>
      <c r="H44" s="252">
        <f>F44</f>
        <v>1600</v>
      </c>
      <c r="I44" s="142"/>
      <c r="J44" s="383"/>
    </row>
    <row r="45" spans="1:10" x14ac:dyDescent="0.25">
      <c r="A45" s="124"/>
      <c r="B45" s="125"/>
      <c r="C45" s="57" t="s">
        <v>957</v>
      </c>
      <c r="D45" s="144">
        <v>1</v>
      </c>
      <c r="E45" s="144">
        <v>500</v>
      </c>
      <c r="F45" s="252">
        <f>E45*D45</f>
        <v>500</v>
      </c>
      <c r="G45" s="252"/>
      <c r="H45" s="252">
        <f>F45</f>
        <v>500</v>
      </c>
      <c r="I45" s="142"/>
      <c r="J45" s="383"/>
    </row>
    <row r="46" spans="1:10" x14ac:dyDescent="0.25">
      <c r="A46" s="385"/>
      <c r="B46" s="57"/>
      <c r="C46" s="125" t="s">
        <v>958</v>
      </c>
      <c r="D46" s="144">
        <v>1</v>
      </c>
      <c r="E46" s="144">
        <v>7000</v>
      </c>
      <c r="F46" s="252">
        <f>D46*E46</f>
        <v>7000</v>
      </c>
      <c r="G46" s="252"/>
      <c r="H46" s="252">
        <f>F46</f>
        <v>7000</v>
      </c>
      <c r="I46" s="142"/>
      <c r="J46" s="144"/>
    </row>
    <row r="47" spans="1:10" x14ac:dyDescent="0.25">
      <c r="A47" s="126"/>
      <c r="B47" s="803" t="s">
        <v>40</v>
      </c>
      <c r="C47" s="803"/>
      <c r="D47" s="803"/>
      <c r="E47" s="803"/>
      <c r="F47" s="7">
        <f>SUM(F10:F46)</f>
        <v>138800</v>
      </c>
      <c r="G47" s="7">
        <f>SUM(G10:G46)</f>
        <v>45000</v>
      </c>
      <c r="H47" s="7">
        <f>SUM(H10:H46)</f>
        <v>93800</v>
      </c>
      <c r="I47" s="7">
        <f>SUM(I10:I46)</f>
        <v>0</v>
      </c>
      <c r="J47" s="126"/>
    </row>
  </sheetData>
  <mergeCells count="17">
    <mergeCell ref="A2:B2"/>
    <mergeCell ref="C2:E2"/>
    <mergeCell ref="A3:B3"/>
    <mergeCell ref="C3:E3"/>
    <mergeCell ref="A4:B4"/>
    <mergeCell ref="C4:E4"/>
    <mergeCell ref="B47:E47"/>
    <mergeCell ref="A5:J5"/>
    <mergeCell ref="A6:J6"/>
    <mergeCell ref="A7:A8"/>
    <mergeCell ref="B7:B8"/>
    <mergeCell ref="C7:C8"/>
    <mergeCell ref="D7:D8"/>
    <mergeCell ref="E7:E8"/>
    <mergeCell ref="F7:F8"/>
    <mergeCell ref="G7:I7"/>
    <mergeCell ref="J7:J8"/>
  </mergeCells>
  <pageMargins left="0.70866141732283472" right="0.70866141732283472" top="0.74803149606299213" bottom="0.74803149606299213" header="0.31496062992125984" footer="0.31496062992125984"/>
  <pageSetup paperSize="9" scale="62"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J35"/>
  <sheetViews>
    <sheetView zoomScale="53" zoomScaleNormal="53" workbookViewId="0">
      <selection activeCell="J8" sqref="J8:J9"/>
    </sheetView>
  </sheetViews>
  <sheetFormatPr defaultRowHeight="15.75" x14ac:dyDescent="0.25"/>
  <cols>
    <col min="1" max="1" width="5" style="1" customWidth="1"/>
    <col min="2" max="2" width="22.5703125" style="1" customWidth="1"/>
    <col min="3" max="3" width="42.140625" style="1" customWidth="1"/>
    <col min="4" max="4" width="9.85546875" style="1" customWidth="1"/>
    <col min="5" max="5" width="17.42578125" style="1" bestFit="1" customWidth="1"/>
    <col min="6" max="6" width="15" style="1" customWidth="1"/>
    <col min="7" max="7" width="6" style="1" bestFit="1" customWidth="1"/>
    <col min="8" max="9" width="8.140625" style="1" bestFit="1" customWidth="1"/>
    <col min="10" max="10" width="9.42578125" style="1" bestFit="1" customWidth="1"/>
    <col min="11" max="11" width="31.5703125" style="1" customWidth="1"/>
    <col min="12" max="16384" width="9.140625" style="1"/>
  </cols>
  <sheetData>
    <row r="1" spans="1:10" x14ac:dyDescent="0.25">
      <c r="J1" s="208" t="s">
        <v>1338</v>
      </c>
    </row>
    <row r="2" spans="1:10" x14ac:dyDescent="0.25">
      <c r="A2" s="1083" t="s">
        <v>17</v>
      </c>
      <c r="B2" s="1084"/>
      <c r="C2" s="1207" t="s">
        <v>959</v>
      </c>
      <c r="D2" s="1208"/>
      <c r="E2" s="1209"/>
      <c r="F2" s="382"/>
    </row>
    <row r="3" spans="1:10" x14ac:dyDescent="0.25">
      <c r="A3" s="1083" t="s">
        <v>19</v>
      </c>
      <c r="B3" s="1084"/>
      <c r="C3" s="1207" t="s">
        <v>959</v>
      </c>
      <c r="D3" s="1208"/>
      <c r="E3" s="1209"/>
      <c r="F3" s="382"/>
      <c r="J3" s="1085"/>
    </row>
    <row r="4" spans="1:10" x14ac:dyDescent="0.25">
      <c r="A4" s="1083" t="s">
        <v>20</v>
      </c>
      <c r="B4" s="1084"/>
      <c r="C4" s="1210" t="s">
        <v>12</v>
      </c>
      <c r="D4" s="1211"/>
      <c r="E4" s="1212"/>
      <c r="F4" s="210"/>
    </row>
    <row r="5" spans="1:10" x14ac:dyDescent="0.25">
      <c r="A5" s="1087"/>
      <c r="B5" s="1087"/>
      <c r="C5" s="1087"/>
      <c r="D5" s="1087"/>
      <c r="E5" s="1087"/>
      <c r="F5" s="1087"/>
      <c r="G5" s="1087"/>
      <c r="H5" s="1087"/>
      <c r="I5" s="1087"/>
      <c r="J5" s="1087"/>
    </row>
    <row r="6" spans="1:10" x14ac:dyDescent="0.25">
      <c r="A6" s="1088" t="s">
        <v>1748</v>
      </c>
      <c r="B6" s="1088"/>
      <c r="C6" s="1088"/>
      <c r="D6" s="1088"/>
      <c r="E6" s="1088"/>
      <c r="F6" s="1088"/>
      <c r="G6" s="1088"/>
      <c r="H6" s="1088"/>
      <c r="I6" s="1088"/>
      <c r="J6" s="1088"/>
    </row>
    <row r="7" spans="1:10" x14ac:dyDescent="0.25">
      <c r="A7" s="581"/>
      <c r="B7" s="581"/>
      <c r="C7" s="581"/>
      <c r="D7" s="581"/>
      <c r="E7" s="581"/>
      <c r="F7"/>
      <c r="G7" s="581"/>
      <c r="H7" s="581"/>
      <c r="I7" s="581"/>
      <c r="J7" s="608" t="s">
        <v>13</v>
      </c>
    </row>
    <row r="8" spans="1:10" x14ac:dyDescent="0.25">
      <c r="A8" s="806" t="s">
        <v>23</v>
      </c>
      <c r="B8" s="806" t="s">
        <v>24</v>
      </c>
      <c r="C8" s="806" t="s">
        <v>25</v>
      </c>
      <c r="D8" s="806" t="s">
        <v>26</v>
      </c>
      <c r="E8" s="806" t="s">
        <v>27</v>
      </c>
      <c r="F8" s="806" t="s">
        <v>2153</v>
      </c>
      <c r="G8" s="808" t="s">
        <v>29</v>
      </c>
      <c r="H8" s="809"/>
      <c r="I8" s="810"/>
      <c r="J8" s="806" t="s">
        <v>1241</v>
      </c>
    </row>
    <row r="9" spans="1:10" x14ac:dyDescent="0.25">
      <c r="A9" s="807"/>
      <c r="B9" s="807"/>
      <c r="C9" s="807"/>
      <c r="D9" s="807"/>
      <c r="E9" s="807"/>
      <c r="F9" s="807"/>
      <c r="G9" s="762">
        <v>2018</v>
      </c>
      <c r="H9" s="762">
        <v>2019</v>
      </c>
      <c r="I9" s="762">
        <v>2020</v>
      </c>
      <c r="J9" s="807"/>
    </row>
    <row r="10" spans="1:10" x14ac:dyDescent="0.25">
      <c r="A10" s="764">
        <v>1</v>
      </c>
      <c r="B10" s="234">
        <v>2</v>
      </c>
      <c r="C10" s="234">
        <v>3</v>
      </c>
      <c r="D10" s="764">
        <v>4</v>
      </c>
      <c r="E10" s="234">
        <v>5</v>
      </c>
      <c r="F10" s="1096" t="s">
        <v>31</v>
      </c>
      <c r="G10" s="1096">
        <v>7</v>
      </c>
      <c r="H10" s="1096">
        <v>8</v>
      </c>
      <c r="I10" s="1096">
        <v>9</v>
      </c>
      <c r="J10" s="234">
        <v>10</v>
      </c>
    </row>
    <row r="11" spans="1:10" x14ac:dyDescent="0.25">
      <c r="A11" s="124" t="s">
        <v>32</v>
      </c>
      <c r="B11" s="982" t="s">
        <v>960</v>
      </c>
      <c r="C11" s="1213" t="s">
        <v>648</v>
      </c>
      <c r="D11" s="600"/>
      <c r="E11" s="600"/>
      <c r="F11" s="600">
        <v>2500</v>
      </c>
      <c r="G11" s="605"/>
      <c r="H11" s="605"/>
      <c r="I11" s="605">
        <f>F11</f>
        <v>2500</v>
      </c>
      <c r="J11" s="600"/>
    </row>
    <row r="12" spans="1:10" x14ac:dyDescent="0.25">
      <c r="A12" s="124" t="s">
        <v>33</v>
      </c>
      <c r="B12" s="982"/>
      <c r="C12" s="1214" t="s">
        <v>961</v>
      </c>
      <c r="D12" s="600"/>
      <c r="E12" s="600"/>
      <c r="F12" s="600">
        <v>900</v>
      </c>
      <c r="G12" s="605"/>
      <c r="H12" s="605"/>
      <c r="I12" s="605">
        <f t="shared" ref="I12:I34" si="0">F12</f>
        <v>900</v>
      </c>
      <c r="J12" s="600"/>
    </row>
    <row r="13" spans="1:10" x14ac:dyDescent="0.25">
      <c r="A13" s="124" t="s">
        <v>35</v>
      </c>
      <c r="B13" s="982"/>
      <c r="C13" s="1213" t="s">
        <v>962</v>
      </c>
      <c r="D13" s="600"/>
      <c r="E13" s="600"/>
      <c r="F13" s="600">
        <v>200</v>
      </c>
      <c r="G13" s="605"/>
      <c r="H13" s="605"/>
      <c r="I13" s="605">
        <f t="shared" si="0"/>
        <v>200</v>
      </c>
      <c r="J13" s="600"/>
    </row>
    <row r="14" spans="1:10" x14ac:dyDescent="0.25">
      <c r="A14" s="124" t="s">
        <v>37</v>
      </c>
      <c r="B14" s="982"/>
      <c r="C14" s="1213" t="s">
        <v>2154</v>
      </c>
      <c r="D14" s="600"/>
      <c r="E14" s="600"/>
      <c r="F14" s="600">
        <v>2000</v>
      </c>
      <c r="G14" s="605"/>
      <c r="H14" s="605"/>
      <c r="I14" s="605">
        <f t="shared" si="0"/>
        <v>2000</v>
      </c>
      <c r="J14" s="600"/>
    </row>
    <row r="15" spans="1:10" x14ac:dyDescent="0.25">
      <c r="A15" s="124" t="s">
        <v>38</v>
      </c>
      <c r="B15" s="982"/>
      <c r="C15" s="1213" t="s">
        <v>963</v>
      </c>
      <c r="D15" s="600"/>
      <c r="E15" s="600"/>
      <c r="F15" s="600">
        <v>2000</v>
      </c>
      <c r="G15" s="605"/>
      <c r="H15" s="605"/>
      <c r="I15" s="605">
        <f t="shared" si="0"/>
        <v>2000</v>
      </c>
      <c r="J15" s="600"/>
    </row>
    <row r="16" spans="1:10" x14ac:dyDescent="0.25">
      <c r="A16" s="124" t="s">
        <v>39</v>
      </c>
      <c r="B16" s="982"/>
      <c r="C16" s="1213" t="s">
        <v>964</v>
      </c>
      <c r="D16" s="600"/>
      <c r="E16" s="600"/>
      <c r="F16" s="600">
        <v>1000</v>
      </c>
      <c r="G16" s="605"/>
      <c r="H16" s="605"/>
      <c r="I16" s="605">
        <f t="shared" si="0"/>
        <v>1000</v>
      </c>
      <c r="J16" s="600"/>
    </row>
    <row r="17" spans="1:10" x14ac:dyDescent="0.25">
      <c r="A17" s="124" t="s">
        <v>59</v>
      </c>
      <c r="B17" s="982"/>
      <c r="C17" s="1213" t="s">
        <v>965</v>
      </c>
      <c r="D17" s="600"/>
      <c r="E17" s="600"/>
      <c r="F17" s="1215">
        <v>300</v>
      </c>
      <c r="G17" s="605"/>
      <c r="H17" s="605"/>
      <c r="I17" s="605">
        <f t="shared" si="0"/>
        <v>300</v>
      </c>
      <c r="J17" s="600"/>
    </row>
    <row r="18" spans="1:10" x14ac:dyDescent="0.25">
      <c r="A18" s="124" t="s">
        <v>60</v>
      </c>
      <c r="B18" s="982" t="s">
        <v>966</v>
      </c>
      <c r="C18" s="1213" t="s">
        <v>967</v>
      </c>
      <c r="D18" s="600"/>
      <c r="E18" s="600"/>
      <c r="F18" s="1215">
        <v>1000</v>
      </c>
      <c r="G18" s="605"/>
      <c r="H18" s="605"/>
      <c r="I18" s="605">
        <f t="shared" si="0"/>
        <v>1000</v>
      </c>
      <c r="J18" s="600"/>
    </row>
    <row r="19" spans="1:10" x14ac:dyDescent="0.25">
      <c r="A19" s="124" t="s">
        <v>61</v>
      </c>
      <c r="B19" s="982"/>
      <c r="C19" s="1213" t="s">
        <v>66</v>
      </c>
      <c r="D19" s="600"/>
      <c r="E19" s="600"/>
      <c r="F19" s="1215">
        <v>700</v>
      </c>
      <c r="G19" s="605"/>
      <c r="H19" s="605"/>
      <c r="I19" s="605">
        <f t="shared" si="0"/>
        <v>700</v>
      </c>
      <c r="J19" s="600"/>
    </row>
    <row r="20" spans="1:10" x14ac:dyDescent="0.25">
      <c r="A20" s="124" t="s">
        <v>104</v>
      </c>
      <c r="B20" s="982"/>
      <c r="C20" s="1213" t="s">
        <v>968</v>
      </c>
      <c r="D20" s="600"/>
      <c r="E20" s="600"/>
      <c r="F20" s="1215">
        <v>1000</v>
      </c>
      <c r="G20" s="600"/>
      <c r="H20" s="600"/>
      <c r="I20" s="605">
        <f t="shared" si="0"/>
        <v>1000</v>
      </c>
      <c r="J20" s="600"/>
    </row>
    <row r="21" spans="1:10" ht="31.5" x14ac:dyDescent="0.25">
      <c r="A21" s="124" t="s">
        <v>106</v>
      </c>
      <c r="B21" s="982"/>
      <c r="C21" s="1213" t="s">
        <v>2155</v>
      </c>
      <c r="D21" s="600"/>
      <c r="E21" s="600"/>
      <c r="F21" s="1215">
        <v>1500</v>
      </c>
      <c r="G21" s="600"/>
      <c r="H21" s="600"/>
      <c r="I21" s="605">
        <f t="shared" si="0"/>
        <v>1500</v>
      </c>
      <c r="J21" s="600"/>
    </row>
    <row r="22" spans="1:10" ht="31.5" x14ac:dyDescent="0.25">
      <c r="A22" s="124" t="s">
        <v>109</v>
      </c>
      <c r="B22" s="982"/>
      <c r="C22" s="1213" t="s">
        <v>2156</v>
      </c>
      <c r="D22" s="600"/>
      <c r="E22" s="600"/>
      <c r="F22" s="1215">
        <v>500</v>
      </c>
      <c r="G22" s="600"/>
      <c r="H22" s="600"/>
      <c r="I22" s="605">
        <f t="shared" si="0"/>
        <v>500</v>
      </c>
      <c r="J22" s="600"/>
    </row>
    <row r="23" spans="1:10" ht="31.5" x14ac:dyDescent="0.25">
      <c r="A23" s="124" t="s">
        <v>111</v>
      </c>
      <c r="B23" s="982"/>
      <c r="C23" s="1213" t="s">
        <v>969</v>
      </c>
      <c r="D23" s="600"/>
      <c r="E23" s="600"/>
      <c r="F23" s="1215">
        <v>300</v>
      </c>
      <c r="G23" s="600"/>
      <c r="H23" s="600"/>
      <c r="I23" s="605">
        <f t="shared" si="0"/>
        <v>300</v>
      </c>
      <c r="J23" s="600"/>
    </row>
    <row r="24" spans="1:10" x14ac:dyDescent="0.25">
      <c r="A24" s="124" t="s">
        <v>113</v>
      </c>
      <c r="B24" s="982"/>
      <c r="C24" s="1213" t="s">
        <v>970</v>
      </c>
      <c r="D24" s="600"/>
      <c r="E24" s="600"/>
      <c r="F24" s="1215">
        <v>400</v>
      </c>
      <c r="G24" s="600"/>
      <c r="H24" s="600"/>
      <c r="I24" s="605">
        <f t="shared" si="0"/>
        <v>400</v>
      </c>
      <c r="J24" s="600"/>
    </row>
    <row r="25" spans="1:10" x14ac:dyDescent="0.25">
      <c r="A25" s="124" t="s">
        <v>115</v>
      </c>
      <c r="B25" s="982"/>
      <c r="C25" s="1213" t="s">
        <v>971</v>
      </c>
      <c r="D25" s="600"/>
      <c r="E25" s="600"/>
      <c r="F25" s="1215">
        <v>5000</v>
      </c>
      <c r="G25" s="600"/>
      <c r="H25" s="600"/>
      <c r="I25" s="605">
        <f t="shared" si="0"/>
        <v>5000</v>
      </c>
      <c r="J25" s="600"/>
    </row>
    <row r="26" spans="1:10" x14ac:dyDescent="0.25">
      <c r="A26" s="124" t="s">
        <v>117</v>
      </c>
      <c r="B26" s="982"/>
      <c r="C26" s="1213" t="s">
        <v>972</v>
      </c>
      <c r="D26" s="600"/>
      <c r="E26" s="600"/>
      <c r="F26" s="1215">
        <v>1000</v>
      </c>
      <c r="G26" s="600"/>
      <c r="H26" s="600"/>
      <c r="I26" s="605">
        <f t="shared" si="0"/>
        <v>1000</v>
      </c>
      <c r="J26" s="600"/>
    </row>
    <row r="27" spans="1:10" x14ac:dyDescent="0.25">
      <c r="A27" s="124" t="s">
        <v>119</v>
      </c>
      <c r="B27" s="982"/>
      <c r="C27" s="1213" t="s">
        <v>973</v>
      </c>
      <c r="D27" s="600"/>
      <c r="E27" s="600"/>
      <c r="F27" s="1215">
        <v>1500</v>
      </c>
      <c r="G27" s="600"/>
      <c r="H27" s="600"/>
      <c r="I27" s="605">
        <f t="shared" si="0"/>
        <v>1500</v>
      </c>
      <c r="J27" s="600"/>
    </row>
    <row r="28" spans="1:10" ht="31.5" x14ac:dyDescent="0.25">
      <c r="A28" s="124" t="s">
        <v>121</v>
      </c>
      <c r="B28" s="763" t="s">
        <v>357</v>
      </c>
      <c r="C28" s="1213" t="s">
        <v>2157</v>
      </c>
      <c r="D28" s="600"/>
      <c r="E28" s="600"/>
      <c r="F28" s="1215">
        <v>4400</v>
      </c>
      <c r="G28" s="600"/>
      <c r="H28" s="600"/>
      <c r="I28" s="605">
        <f t="shared" si="0"/>
        <v>4400</v>
      </c>
      <c r="J28" s="600"/>
    </row>
    <row r="29" spans="1:10" x14ac:dyDescent="0.25">
      <c r="A29" s="124" t="s">
        <v>516</v>
      </c>
      <c r="B29" s="763" t="s">
        <v>2158</v>
      </c>
      <c r="C29" s="1213" t="s">
        <v>2159</v>
      </c>
      <c r="D29" s="600"/>
      <c r="E29" s="600"/>
      <c r="F29" s="1215">
        <v>4000</v>
      </c>
      <c r="G29" s="600"/>
      <c r="H29" s="600"/>
      <c r="I29" s="605">
        <f t="shared" si="0"/>
        <v>4000</v>
      </c>
      <c r="J29" s="600"/>
    </row>
    <row r="30" spans="1:10" ht="31.5" x14ac:dyDescent="0.25">
      <c r="A30" s="124" t="s">
        <v>589</v>
      </c>
      <c r="B30" s="763" t="s">
        <v>2160</v>
      </c>
      <c r="C30" s="1213" t="s">
        <v>2161</v>
      </c>
      <c r="D30" s="600"/>
      <c r="E30" s="600"/>
      <c r="F30" s="1215">
        <v>10000</v>
      </c>
      <c r="G30" s="600"/>
      <c r="H30" s="600"/>
      <c r="I30" s="605">
        <f t="shared" si="0"/>
        <v>10000</v>
      </c>
      <c r="J30" s="600"/>
    </row>
    <row r="31" spans="1:10" x14ac:dyDescent="0.25">
      <c r="A31" s="124" t="s">
        <v>591</v>
      </c>
      <c r="B31" s="1216" t="s">
        <v>52</v>
      </c>
      <c r="C31" s="1213" t="s">
        <v>2162</v>
      </c>
      <c r="D31" s="600"/>
      <c r="E31" s="600"/>
      <c r="F31" s="1215">
        <v>2000</v>
      </c>
      <c r="G31" s="600"/>
      <c r="H31" s="600"/>
      <c r="I31" s="605">
        <f t="shared" si="0"/>
        <v>2000</v>
      </c>
      <c r="J31" s="600"/>
    </row>
    <row r="32" spans="1:10" x14ac:dyDescent="0.25">
      <c r="A32" s="124" t="s">
        <v>594</v>
      </c>
      <c r="B32" s="1216"/>
      <c r="C32" s="1213" t="s">
        <v>975</v>
      </c>
      <c r="D32" s="600"/>
      <c r="E32" s="600"/>
      <c r="F32" s="1215">
        <v>2000</v>
      </c>
      <c r="G32" s="600"/>
      <c r="H32" s="600"/>
      <c r="I32" s="605">
        <f t="shared" si="0"/>
        <v>2000</v>
      </c>
      <c r="J32" s="600"/>
    </row>
    <row r="33" spans="1:10" x14ac:dyDescent="0.25">
      <c r="A33" s="124" t="s">
        <v>596</v>
      </c>
      <c r="B33" s="1216"/>
      <c r="C33" s="1213" t="s">
        <v>2163</v>
      </c>
      <c r="D33" s="600"/>
      <c r="E33" s="600"/>
      <c r="F33" s="1215">
        <v>5000</v>
      </c>
      <c r="G33" s="600"/>
      <c r="H33" s="600"/>
      <c r="I33" s="605">
        <f t="shared" si="0"/>
        <v>5000</v>
      </c>
      <c r="J33" s="600"/>
    </row>
    <row r="34" spans="1:10" x14ac:dyDescent="0.25">
      <c r="A34" s="124" t="s">
        <v>598</v>
      </c>
      <c r="B34" s="1217" t="s">
        <v>976</v>
      </c>
      <c r="C34" s="1213" t="s">
        <v>977</v>
      </c>
      <c r="D34" s="600"/>
      <c r="E34" s="600"/>
      <c r="F34" s="1215">
        <v>800</v>
      </c>
      <c r="G34" s="600"/>
      <c r="H34" s="600"/>
      <c r="I34" s="605">
        <f t="shared" si="0"/>
        <v>800</v>
      </c>
      <c r="J34" s="600"/>
    </row>
    <row r="35" spans="1:10" x14ac:dyDescent="0.25">
      <c r="A35" s="1218"/>
      <c r="B35" s="897" t="s">
        <v>40</v>
      </c>
      <c r="C35" s="897"/>
      <c r="D35" s="897"/>
      <c r="E35" s="897"/>
      <c r="F35" s="1219">
        <f>SUM(F11:F34)</f>
        <v>50000</v>
      </c>
      <c r="G35" s="1219">
        <f>SUM(G11:G34)</f>
        <v>0</v>
      </c>
      <c r="H35" s="1219">
        <f>SUM(H11:H34)</f>
        <v>0</v>
      </c>
      <c r="I35" s="1219">
        <f>SUM(I11:I34)</f>
        <v>50000</v>
      </c>
      <c r="J35" s="1220">
        <f>SUM(J11:J34)</f>
        <v>0</v>
      </c>
    </row>
  </sheetData>
  <mergeCells count="20">
    <mergeCell ref="B11:B17"/>
    <mergeCell ref="B18:B27"/>
    <mergeCell ref="B31:B33"/>
    <mergeCell ref="B35:E35"/>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64"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K19"/>
  <sheetViews>
    <sheetView zoomScale="68" zoomScaleNormal="68" workbookViewId="0">
      <selection activeCell="J11" sqref="J11"/>
    </sheetView>
  </sheetViews>
  <sheetFormatPr defaultRowHeight="15.75" x14ac:dyDescent="0.25"/>
  <cols>
    <col min="1" max="1" width="5" style="1" customWidth="1"/>
    <col min="2" max="2" width="18" style="1" customWidth="1"/>
    <col min="3" max="3" width="20.85546875" style="1" customWidth="1"/>
    <col min="4" max="4" width="17.28515625" style="1" customWidth="1"/>
    <col min="5" max="5" width="15.140625" style="1" customWidth="1"/>
    <col min="6" max="6" width="21.7109375" style="1" customWidth="1"/>
    <col min="7" max="9" width="6.42578125" style="1" bestFit="1" customWidth="1"/>
    <col min="10" max="10" width="21.7109375" style="1" customWidth="1"/>
    <col min="11" max="11" width="27.28515625" style="1" customWidth="1"/>
    <col min="12" max="16384" width="9.140625" style="1"/>
  </cols>
  <sheetData>
    <row r="1" spans="1:11" x14ac:dyDescent="0.25">
      <c r="K1" s="208" t="s">
        <v>1337</v>
      </c>
    </row>
    <row r="2" spans="1:11" x14ac:dyDescent="0.25">
      <c r="A2" s="1082" t="s">
        <v>17</v>
      </c>
      <c r="B2" s="1082"/>
      <c r="C2" s="986" t="s">
        <v>959</v>
      </c>
      <c r="D2" s="986"/>
      <c r="E2" s="986"/>
    </row>
    <row r="3" spans="1:11" x14ac:dyDescent="0.25">
      <c r="A3" s="1083" t="s">
        <v>19</v>
      </c>
      <c r="B3" s="1084"/>
      <c r="C3" s="986" t="s">
        <v>959</v>
      </c>
      <c r="D3" s="986"/>
      <c r="E3" s="986"/>
      <c r="K3" s="1085"/>
    </row>
    <row r="4" spans="1:11" x14ac:dyDescent="0.25">
      <c r="A4" s="1082" t="s">
        <v>20</v>
      </c>
      <c r="B4" s="1082"/>
      <c r="C4" s="1086" t="s">
        <v>12</v>
      </c>
      <c r="D4" s="1086"/>
      <c r="E4" s="1086"/>
    </row>
    <row r="5" spans="1:11" x14ac:dyDescent="0.25">
      <c r="A5" s="1087"/>
      <c r="B5" s="1087"/>
      <c r="C5" s="1087"/>
      <c r="D5" s="1087"/>
      <c r="E5" s="1087"/>
      <c r="F5" s="1087"/>
      <c r="G5" s="1087"/>
      <c r="H5" s="1087"/>
      <c r="I5" s="1087"/>
      <c r="J5" s="1087"/>
      <c r="K5" s="1087"/>
    </row>
    <row r="6" spans="1:11" x14ac:dyDescent="0.25">
      <c r="A6" s="1088" t="s">
        <v>1973</v>
      </c>
      <c r="B6" s="1088"/>
      <c r="C6" s="1088"/>
      <c r="D6" s="1088"/>
      <c r="E6" s="1088"/>
      <c r="F6" s="1088"/>
      <c r="G6" s="1088"/>
      <c r="H6" s="1088"/>
      <c r="I6" s="1088"/>
      <c r="J6" s="1088"/>
      <c r="K6" s="1088"/>
    </row>
    <row r="7" spans="1:11" x14ac:dyDescent="0.25">
      <c r="A7" s="581"/>
      <c r="B7" s="581"/>
      <c r="C7" s="581"/>
      <c r="D7" s="581"/>
      <c r="E7" s="581"/>
      <c r="F7" s="581"/>
      <c r="G7" s="581"/>
      <c r="H7" s="581"/>
      <c r="I7" s="581"/>
      <c r="J7" s="581"/>
      <c r="K7" s="608" t="s">
        <v>13</v>
      </c>
    </row>
    <row r="8" spans="1:11" x14ac:dyDescent="0.25">
      <c r="A8" s="806" t="s">
        <v>23</v>
      </c>
      <c r="B8" s="806" t="s">
        <v>24</v>
      </c>
      <c r="C8" s="806" t="s">
        <v>25</v>
      </c>
      <c r="D8" s="820" t="s">
        <v>26</v>
      </c>
      <c r="E8" s="806" t="s">
        <v>27</v>
      </c>
      <c r="F8" s="806" t="s">
        <v>28</v>
      </c>
      <c r="G8" s="808" t="s">
        <v>29</v>
      </c>
      <c r="H8" s="809"/>
      <c r="I8" s="809"/>
      <c r="J8" s="810"/>
      <c r="K8" s="806" t="s">
        <v>30</v>
      </c>
    </row>
    <row r="9" spans="1:11" x14ac:dyDescent="0.25">
      <c r="A9" s="807"/>
      <c r="B9" s="807"/>
      <c r="C9" s="807"/>
      <c r="D9" s="821"/>
      <c r="E9" s="807"/>
      <c r="F9" s="807"/>
      <c r="G9" s="762">
        <v>2017</v>
      </c>
      <c r="H9" s="762">
        <v>2018</v>
      </c>
      <c r="I9" s="762">
        <v>2019</v>
      </c>
      <c r="J9" s="762">
        <v>2020</v>
      </c>
      <c r="K9" s="807"/>
    </row>
    <row r="10" spans="1:11" x14ac:dyDescent="0.25">
      <c r="A10" s="1089">
        <v>1</v>
      </c>
      <c r="B10" s="1090">
        <v>2</v>
      </c>
      <c r="C10" s="1090">
        <v>3</v>
      </c>
      <c r="D10" s="1089">
        <v>4</v>
      </c>
      <c r="E10" s="1090">
        <v>5</v>
      </c>
      <c r="F10" s="1091" t="s">
        <v>31</v>
      </c>
      <c r="G10" s="1091">
        <v>7</v>
      </c>
      <c r="H10" s="1091">
        <v>8</v>
      </c>
      <c r="I10" s="1091"/>
      <c r="J10" s="1091">
        <v>9</v>
      </c>
      <c r="K10" s="1090">
        <v>10</v>
      </c>
    </row>
    <row r="11" spans="1:11" ht="220.5" x14ac:dyDescent="0.25">
      <c r="A11" s="526" t="s">
        <v>32</v>
      </c>
      <c r="B11" s="530" t="s">
        <v>64</v>
      </c>
      <c r="C11" s="1092" t="s">
        <v>979</v>
      </c>
      <c r="D11" s="1092">
        <v>1</v>
      </c>
      <c r="E11" s="1092">
        <v>9000</v>
      </c>
      <c r="F11" s="1093">
        <f>D11*E11</f>
        <v>9000</v>
      </c>
      <c r="G11" s="1093"/>
      <c r="H11" s="1093"/>
      <c r="I11" s="1093"/>
      <c r="J11" s="1092">
        <f>F11</f>
        <v>9000</v>
      </c>
      <c r="K11" s="143" t="s">
        <v>1974</v>
      </c>
    </row>
    <row r="12" spans="1:11" ht="220.5" x14ac:dyDescent="0.25">
      <c r="A12" s="526" t="s">
        <v>33</v>
      </c>
      <c r="B12" s="530" t="s">
        <v>809</v>
      </c>
      <c r="C12" s="1092" t="s">
        <v>979</v>
      </c>
      <c r="D12" s="1092">
        <v>1</v>
      </c>
      <c r="E12" s="1092">
        <v>5000</v>
      </c>
      <c r="F12" s="1093">
        <f t="shared" ref="F12:F18" si="0">D12*E12</f>
        <v>5000</v>
      </c>
      <c r="G12" s="1093"/>
      <c r="H12" s="1093"/>
      <c r="I12" s="1093"/>
      <c r="J12" s="1092">
        <f t="shared" ref="J12:J18" si="1">F12</f>
        <v>5000</v>
      </c>
      <c r="K12" s="143" t="s">
        <v>1975</v>
      </c>
    </row>
    <row r="13" spans="1:11" ht="220.5" x14ac:dyDescent="0.25">
      <c r="A13" s="526" t="s">
        <v>35</v>
      </c>
      <c r="B13" s="530" t="s">
        <v>980</v>
      </c>
      <c r="C13" s="1092" t="s">
        <v>979</v>
      </c>
      <c r="D13" s="1092">
        <v>1</v>
      </c>
      <c r="E13" s="1092">
        <v>4500</v>
      </c>
      <c r="F13" s="1093">
        <f t="shared" si="0"/>
        <v>4500</v>
      </c>
      <c r="G13" s="1093"/>
      <c r="H13" s="1093"/>
      <c r="I13" s="1093"/>
      <c r="J13" s="1092">
        <f t="shared" si="1"/>
        <v>4500</v>
      </c>
      <c r="K13" s="143" t="s">
        <v>1976</v>
      </c>
    </row>
    <row r="14" spans="1:11" ht="195" x14ac:dyDescent="0.25">
      <c r="A14" s="526" t="s">
        <v>37</v>
      </c>
      <c r="B14" s="530" t="s">
        <v>819</v>
      </c>
      <c r="C14" s="1092" t="s">
        <v>979</v>
      </c>
      <c r="D14" s="1092">
        <v>1</v>
      </c>
      <c r="E14" s="1092">
        <v>3500</v>
      </c>
      <c r="F14" s="1093">
        <f t="shared" si="0"/>
        <v>3500</v>
      </c>
      <c r="G14" s="1093"/>
      <c r="H14" s="1093"/>
      <c r="I14" s="1093"/>
      <c r="J14" s="1092">
        <f t="shared" si="1"/>
        <v>3500</v>
      </c>
      <c r="K14" s="530" t="s">
        <v>1977</v>
      </c>
    </row>
    <row r="15" spans="1:11" ht="252" x14ac:dyDescent="0.25">
      <c r="A15" s="526" t="s">
        <v>38</v>
      </c>
      <c r="B15" s="530" t="s">
        <v>665</v>
      </c>
      <c r="C15" s="1092" t="s">
        <v>979</v>
      </c>
      <c r="D15" s="1092">
        <v>1</v>
      </c>
      <c r="E15" s="1092">
        <v>5000</v>
      </c>
      <c r="F15" s="1093">
        <f t="shared" si="0"/>
        <v>5000</v>
      </c>
      <c r="G15" s="1093"/>
      <c r="H15" s="1093"/>
      <c r="I15" s="1093"/>
      <c r="J15" s="1092">
        <f t="shared" si="1"/>
        <v>5000</v>
      </c>
      <c r="K15" s="143" t="s">
        <v>1978</v>
      </c>
    </row>
    <row r="16" spans="1:11" ht="220.5" x14ac:dyDescent="0.25">
      <c r="A16" s="526" t="s">
        <v>39</v>
      </c>
      <c r="B16" s="530" t="s">
        <v>1979</v>
      </c>
      <c r="C16" s="1092" t="s">
        <v>979</v>
      </c>
      <c r="D16" s="1092">
        <v>1</v>
      </c>
      <c r="E16" s="1092">
        <v>10000</v>
      </c>
      <c r="F16" s="1093">
        <f t="shared" si="0"/>
        <v>10000</v>
      </c>
      <c r="G16" s="1093"/>
      <c r="H16" s="1093"/>
      <c r="I16" s="1093"/>
      <c r="J16" s="1092">
        <f t="shared" si="1"/>
        <v>10000</v>
      </c>
      <c r="K16" s="143" t="s">
        <v>1980</v>
      </c>
    </row>
    <row r="17" spans="1:11" ht="60" x14ac:dyDescent="0.25">
      <c r="A17" s="526" t="s">
        <v>59</v>
      </c>
      <c r="B17" s="530" t="s">
        <v>813</v>
      </c>
      <c r="C17" s="1092" t="s">
        <v>981</v>
      </c>
      <c r="D17" s="1092">
        <v>50</v>
      </c>
      <c r="E17" s="1092">
        <v>140</v>
      </c>
      <c r="F17" s="1093">
        <f>D17*E17</f>
        <v>7000</v>
      </c>
      <c r="G17" s="1093"/>
      <c r="H17" s="1093"/>
      <c r="I17" s="1093"/>
      <c r="J17" s="1092">
        <f t="shared" si="1"/>
        <v>7000</v>
      </c>
      <c r="K17" s="530" t="s">
        <v>1981</v>
      </c>
    </row>
    <row r="18" spans="1:11" ht="60" x14ac:dyDescent="0.25">
      <c r="A18" s="526" t="s">
        <v>60</v>
      </c>
      <c r="B18" s="530" t="s">
        <v>982</v>
      </c>
      <c r="C18" s="1092" t="s">
        <v>981</v>
      </c>
      <c r="D18" s="1092">
        <v>1</v>
      </c>
      <c r="E18" s="1092">
        <v>16000</v>
      </c>
      <c r="F18" s="1094">
        <f t="shared" si="0"/>
        <v>16000</v>
      </c>
      <c r="G18" s="1094"/>
      <c r="H18" s="1094"/>
      <c r="I18" s="1094"/>
      <c r="J18" s="1092">
        <f t="shared" si="1"/>
        <v>16000</v>
      </c>
      <c r="K18" s="530" t="s">
        <v>1981</v>
      </c>
    </row>
    <row r="19" spans="1:11" x14ac:dyDescent="0.25">
      <c r="A19" s="472"/>
      <c r="B19" s="803" t="s">
        <v>40</v>
      </c>
      <c r="C19" s="803"/>
      <c r="D19" s="803"/>
      <c r="E19" s="803"/>
      <c r="F19" s="167">
        <f>SUM(F11:F18)</f>
        <v>60000</v>
      </c>
      <c r="G19" s="167">
        <f>SUM(G11:G18)</f>
        <v>0</v>
      </c>
      <c r="H19" s="167">
        <f>SUM(H11:H18)</f>
        <v>0</v>
      </c>
      <c r="I19" s="167"/>
      <c r="J19" s="167">
        <f>SUM(J11:J18)</f>
        <v>60000</v>
      </c>
      <c r="K19" s="472"/>
    </row>
  </sheetData>
  <mergeCells count="17">
    <mergeCell ref="B19:E19"/>
    <mergeCell ref="A5:K5"/>
    <mergeCell ref="A6:K6"/>
    <mergeCell ref="A8:A9"/>
    <mergeCell ref="B8:B9"/>
    <mergeCell ref="C8:C9"/>
    <mergeCell ref="D8:D9"/>
    <mergeCell ref="E8:E9"/>
    <mergeCell ref="F8:F9"/>
    <mergeCell ref="G8:J8"/>
    <mergeCell ref="K8:K9"/>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J13"/>
  <sheetViews>
    <sheetView workbookViewId="0">
      <selection activeCell="I23" sqref="I23"/>
    </sheetView>
  </sheetViews>
  <sheetFormatPr defaultRowHeight="15.75" x14ac:dyDescent="0.25"/>
  <cols>
    <col min="1" max="1" width="5" style="1" customWidth="1"/>
    <col min="2" max="2" width="38.28515625" style="1" customWidth="1"/>
    <col min="3" max="3" width="47.28515625" style="1" customWidth="1"/>
    <col min="4" max="4" width="9.85546875" style="1" customWidth="1"/>
    <col min="5" max="5" width="15.140625" style="1" customWidth="1"/>
    <col min="6" max="6" width="13.7109375" style="1" customWidth="1"/>
    <col min="7" max="7" width="5.5703125" style="1" bestFit="1" customWidth="1"/>
    <col min="8" max="8" width="9.85546875" style="1" bestFit="1" customWidth="1"/>
    <col min="9" max="9" width="5.5703125" style="1" bestFit="1" customWidth="1"/>
    <col min="10" max="10" width="31.140625" style="1" customWidth="1"/>
    <col min="11" max="16384" width="9.140625" style="1"/>
  </cols>
  <sheetData>
    <row r="2" spans="1:10" x14ac:dyDescent="0.25">
      <c r="A2" s="282"/>
      <c r="B2" s="282"/>
      <c r="C2" s="282"/>
      <c r="D2" s="282"/>
      <c r="E2" s="282"/>
      <c r="F2" s="282"/>
      <c r="G2" s="282"/>
      <c r="H2" s="282"/>
      <c r="I2" s="282"/>
      <c r="J2" s="460" t="s">
        <v>1376</v>
      </c>
    </row>
    <row r="3" spans="1:10" x14ac:dyDescent="0.25">
      <c r="A3" s="813" t="s">
        <v>17</v>
      </c>
      <c r="B3" s="813"/>
      <c r="C3" s="814" t="s">
        <v>1</v>
      </c>
      <c r="D3" s="814"/>
      <c r="E3" s="814"/>
      <c r="F3" s="283"/>
      <c r="G3" s="283"/>
      <c r="H3" s="283"/>
      <c r="I3" s="283"/>
      <c r="J3" s="283"/>
    </row>
    <row r="4" spans="1:10" x14ac:dyDescent="0.25">
      <c r="A4" s="815" t="s">
        <v>19</v>
      </c>
      <c r="B4" s="816"/>
      <c r="C4" s="814" t="s">
        <v>1</v>
      </c>
      <c r="D4" s="814"/>
      <c r="E4" s="814"/>
      <c r="F4" s="283"/>
      <c r="G4" s="283"/>
      <c r="H4" s="283"/>
      <c r="I4" s="283"/>
      <c r="J4" s="205"/>
    </row>
    <row r="5" spans="1:10" x14ac:dyDescent="0.25">
      <c r="A5" s="813" t="s">
        <v>20</v>
      </c>
      <c r="B5" s="813"/>
      <c r="C5" s="817" t="s">
        <v>1</v>
      </c>
      <c r="D5" s="817"/>
      <c r="E5" s="817"/>
      <c r="F5" s="283"/>
      <c r="G5" s="283"/>
      <c r="H5" s="283"/>
      <c r="I5" s="283"/>
      <c r="J5" s="283"/>
    </row>
    <row r="6" spans="1:10" x14ac:dyDescent="0.25">
      <c r="A6" s="818" t="s">
        <v>62</v>
      </c>
      <c r="B6" s="818"/>
      <c r="C6" s="818"/>
      <c r="D6" s="818"/>
      <c r="E6" s="818"/>
      <c r="F6" s="818"/>
      <c r="G6" s="818"/>
      <c r="H6" s="818"/>
      <c r="I6" s="818"/>
      <c r="J6" s="818"/>
    </row>
    <row r="7" spans="1:10" x14ac:dyDescent="0.25">
      <c r="A7" s="819" t="s">
        <v>22</v>
      </c>
      <c r="B7" s="819"/>
      <c r="C7" s="819"/>
      <c r="D7" s="819"/>
      <c r="E7" s="819"/>
      <c r="F7" s="819"/>
      <c r="G7" s="819"/>
      <c r="H7" s="819"/>
      <c r="I7" s="819"/>
      <c r="J7" s="819"/>
    </row>
    <row r="8" spans="1:10" x14ac:dyDescent="0.25">
      <c r="A8" s="3"/>
      <c r="B8" s="3"/>
      <c r="C8" s="3"/>
      <c r="D8" s="3"/>
      <c r="E8" s="3"/>
      <c r="F8" s="3"/>
      <c r="G8" s="3"/>
      <c r="H8" s="3"/>
      <c r="I8" s="3"/>
      <c r="J8" s="4" t="s">
        <v>13</v>
      </c>
    </row>
    <row r="9" spans="1:10" x14ac:dyDescent="0.25">
      <c r="A9" s="806" t="s">
        <v>23</v>
      </c>
      <c r="B9" s="806" t="s">
        <v>24</v>
      </c>
      <c r="C9" s="806" t="s">
        <v>25</v>
      </c>
      <c r="D9" s="820" t="s">
        <v>26</v>
      </c>
      <c r="E9" s="806" t="s">
        <v>27</v>
      </c>
      <c r="F9" s="806" t="s">
        <v>28</v>
      </c>
      <c r="G9" s="808" t="s">
        <v>29</v>
      </c>
      <c r="H9" s="809"/>
      <c r="I9" s="810"/>
      <c r="J9" s="806" t="s">
        <v>1241</v>
      </c>
    </row>
    <row r="10" spans="1:10" x14ac:dyDescent="0.25">
      <c r="A10" s="807"/>
      <c r="B10" s="807"/>
      <c r="C10" s="807"/>
      <c r="D10" s="821"/>
      <c r="E10" s="807"/>
      <c r="F10" s="807"/>
      <c r="G10" s="455">
        <v>2107</v>
      </c>
      <c r="H10" s="455">
        <v>2018</v>
      </c>
      <c r="I10" s="455">
        <v>2019</v>
      </c>
      <c r="J10" s="807"/>
    </row>
    <row r="11" spans="1:10" x14ac:dyDescent="0.25">
      <c r="A11" s="461">
        <v>1</v>
      </c>
      <c r="B11" s="462">
        <v>2</v>
      </c>
      <c r="C11" s="462">
        <v>3</v>
      </c>
      <c r="D11" s="461">
        <v>4</v>
      </c>
      <c r="E11" s="462">
        <v>5</v>
      </c>
      <c r="F11" s="463" t="s">
        <v>31</v>
      </c>
      <c r="G11" s="463">
        <v>7</v>
      </c>
      <c r="H11" s="463">
        <v>8</v>
      </c>
      <c r="I11" s="463">
        <v>9</v>
      </c>
      <c r="J11" s="462">
        <v>10</v>
      </c>
    </row>
    <row r="12" spans="1:10" ht="31.5" x14ac:dyDescent="0.25">
      <c r="A12" s="464" t="s">
        <v>1377</v>
      </c>
      <c r="B12" s="465" t="s">
        <v>1378</v>
      </c>
      <c r="C12" s="466" t="s">
        <v>1379</v>
      </c>
      <c r="D12" s="467">
        <v>1</v>
      </c>
      <c r="E12" s="468">
        <v>299995.3</v>
      </c>
      <c r="F12" s="469">
        <v>299995.3</v>
      </c>
      <c r="G12" s="470">
        <v>0</v>
      </c>
      <c r="H12" s="471">
        <v>300000</v>
      </c>
      <c r="I12" s="470">
        <v>0</v>
      </c>
      <c r="J12" s="467">
        <v>2231</v>
      </c>
    </row>
    <row r="13" spans="1:10" x14ac:dyDescent="0.25">
      <c r="A13" s="472"/>
      <c r="B13" s="803"/>
      <c r="C13" s="803"/>
      <c r="D13" s="803"/>
      <c r="E13" s="803"/>
      <c r="F13" s="473">
        <f>SUM(F12:F12)</f>
        <v>299995.3</v>
      </c>
      <c r="G13" s="474">
        <v>0</v>
      </c>
      <c r="H13" s="475">
        <f>SUM(H12:H12)</f>
        <v>300000</v>
      </c>
      <c r="I13" s="474">
        <v>0</v>
      </c>
      <c r="J13" s="476"/>
    </row>
  </sheetData>
  <mergeCells count="17">
    <mergeCell ref="B13:E13"/>
    <mergeCell ref="A6:J6"/>
    <mergeCell ref="A7:J7"/>
    <mergeCell ref="A9:A10"/>
    <mergeCell ref="B9:B10"/>
    <mergeCell ref="C9:C10"/>
    <mergeCell ref="D9:D10"/>
    <mergeCell ref="E9:E10"/>
    <mergeCell ref="F9:F10"/>
    <mergeCell ref="G9:I9"/>
    <mergeCell ref="J9:J10"/>
    <mergeCell ref="A3:B3"/>
    <mergeCell ref="C3:E3"/>
    <mergeCell ref="A4:B4"/>
    <mergeCell ref="C4:E4"/>
    <mergeCell ref="A5:B5"/>
    <mergeCell ref="C5:E5"/>
  </mergeCells>
  <pageMargins left="0.70866141732283472" right="0.70866141732283472" top="0.74803149606299213" bottom="0.74803149606299213" header="0.31496062992125984" footer="0.31496062992125984"/>
  <pageSetup paperSize="9" scale="72"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36"/>
  <sheetViews>
    <sheetView workbookViewId="0">
      <selection activeCell="B22" sqref="B22"/>
    </sheetView>
  </sheetViews>
  <sheetFormatPr defaultRowHeight="15.75" x14ac:dyDescent="0.25"/>
  <cols>
    <col min="1" max="1" width="5" style="1" customWidth="1"/>
    <col min="2" max="2" width="38.7109375" style="1" customWidth="1"/>
    <col min="3" max="3" width="14.85546875" style="1" customWidth="1"/>
    <col min="4" max="4" width="17.28515625" style="1" customWidth="1"/>
    <col min="5" max="5" width="15.140625" style="1" customWidth="1"/>
    <col min="6" max="9" width="14.42578125" style="1" customWidth="1"/>
    <col min="10" max="10" width="23.140625" style="1" customWidth="1"/>
    <col min="11" max="16384" width="9.140625" style="1"/>
  </cols>
  <sheetData>
    <row r="1" spans="1:11" x14ac:dyDescent="0.25">
      <c r="J1" s="208" t="s">
        <v>1336</v>
      </c>
      <c r="K1" s="2"/>
    </row>
    <row r="2" spans="1:11" x14ac:dyDescent="0.25">
      <c r="A2" s="801" t="s">
        <v>17</v>
      </c>
      <c r="B2" s="801"/>
      <c r="C2" s="801" t="s">
        <v>1189</v>
      </c>
      <c r="D2" s="801"/>
      <c r="E2" s="801"/>
      <c r="F2" s="209"/>
      <c r="G2" s="209"/>
      <c r="H2" s="209"/>
      <c r="I2" s="209"/>
      <c r="J2" s="209"/>
    </row>
    <row r="3" spans="1:11" x14ac:dyDescent="0.25">
      <c r="A3" s="799" t="s">
        <v>19</v>
      </c>
      <c r="B3" s="800"/>
      <c r="C3" s="801" t="s">
        <v>1189</v>
      </c>
      <c r="D3" s="801"/>
      <c r="E3" s="801"/>
      <c r="F3" s="209"/>
      <c r="G3" s="209"/>
      <c r="H3" s="209"/>
      <c r="I3" s="209"/>
      <c r="J3" s="205"/>
    </row>
    <row r="4" spans="1:11" x14ac:dyDescent="0.25">
      <c r="A4" s="801" t="s">
        <v>20</v>
      </c>
      <c r="B4" s="801"/>
      <c r="C4" s="802" t="s">
        <v>12</v>
      </c>
      <c r="D4" s="802"/>
      <c r="E4" s="802"/>
      <c r="F4" s="209"/>
      <c r="G4" s="209"/>
      <c r="H4" s="209"/>
      <c r="I4" s="209"/>
      <c r="J4" s="209"/>
    </row>
    <row r="5" spans="1:11" x14ac:dyDescent="0.25">
      <c r="A5" s="818"/>
      <c r="B5" s="818"/>
      <c r="C5" s="818"/>
      <c r="D5" s="818"/>
      <c r="E5" s="818"/>
      <c r="F5" s="818"/>
      <c r="G5" s="818"/>
      <c r="H5" s="818"/>
      <c r="I5" s="818"/>
      <c r="J5" s="818"/>
    </row>
    <row r="6" spans="1:11" x14ac:dyDescent="0.25">
      <c r="A6" s="896" t="s">
        <v>1190</v>
      </c>
      <c r="B6" s="896"/>
      <c r="C6" s="896"/>
      <c r="D6" s="896"/>
      <c r="E6" s="896"/>
      <c r="F6" s="896"/>
      <c r="G6" s="896"/>
      <c r="H6" s="896"/>
      <c r="I6" s="896"/>
      <c r="J6" s="896"/>
    </row>
    <row r="7" spans="1:11" x14ac:dyDescent="0.25">
      <c r="A7" s="3"/>
      <c r="B7" s="3"/>
      <c r="C7" s="3"/>
      <c r="D7" s="3"/>
      <c r="E7" s="3"/>
      <c r="F7" s="3"/>
      <c r="G7" s="3"/>
      <c r="H7" s="3"/>
      <c r="I7" s="3"/>
      <c r="J7" s="4" t="s">
        <v>13</v>
      </c>
      <c r="K7" s="2"/>
    </row>
    <row r="8" spans="1:11" s="5" customFormat="1" x14ac:dyDescent="0.25">
      <c r="A8" s="806" t="s">
        <v>23</v>
      </c>
      <c r="B8" s="806" t="s">
        <v>24</v>
      </c>
      <c r="C8" s="806" t="s">
        <v>25</v>
      </c>
      <c r="D8" s="820" t="s">
        <v>26</v>
      </c>
      <c r="E8" s="806" t="s">
        <v>27</v>
      </c>
      <c r="F8" s="806" t="s">
        <v>28</v>
      </c>
      <c r="G8" s="808" t="s">
        <v>29</v>
      </c>
      <c r="H8" s="809"/>
      <c r="I8" s="810"/>
      <c r="J8" s="806" t="s">
        <v>30</v>
      </c>
    </row>
    <row r="9" spans="1:11" s="5" customFormat="1" x14ac:dyDescent="0.25">
      <c r="A9" s="807"/>
      <c r="B9" s="807"/>
      <c r="C9" s="807"/>
      <c r="D9" s="821"/>
      <c r="E9" s="807"/>
      <c r="F9" s="807"/>
      <c r="G9" s="6">
        <v>2107</v>
      </c>
      <c r="H9" s="6">
        <v>2018</v>
      </c>
      <c r="I9" s="6">
        <v>2019</v>
      </c>
      <c r="J9" s="807"/>
    </row>
    <row r="10" spans="1:11" s="13" customFormat="1" x14ac:dyDescent="0.25">
      <c r="A10" s="17">
        <v>1</v>
      </c>
      <c r="B10" s="25">
        <v>2</v>
      </c>
      <c r="C10" s="25">
        <v>3</v>
      </c>
      <c r="D10" s="17">
        <v>4</v>
      </c>
      <c r="E10" s="25">
        <v>5</v>
      </c>
      <c r="F10" s="147" t="s">
        <v>31</v>
      </c>
      <c r="G10" s="147">
        <v>7</v>
      </c>
      <c r="H10" s="147">
        <v>8</v>
      </c>
      <c r="I10" s="147">
        <v>9</v>
      </c>
      <c r="J10" s="25">
        <v>10</v>
      </c>
    </row>
    <row r="11" spans="1:11" s="13" customFormat="1" x14ac:dyDescent="0.25">
      <c r="A11" s="17"/>
      <c r="B11" s="186" t="s">
        <v>1110</v>
      </c>
      <c r="C11" s="25"/>
      <c r="D11" s="17"/>
      <c r="E11" s="25"/>
      <c r="F11" s="147"/>
      <c r="G11" s="147"/>
      <c r="H11" s="147"/>
      <c r="I11" s="147"/>
      <c r="J11" s="25"/>
    </row>
    <row r="12" spans="1:11" s="13" customFormat="1" x14ac:dyDescent="0.25">
      <c r="A12" s="17">
        <v>1</v>
      </c>
      <c r="B12" s="187" t="s">
        <v>1191</v>
      </c>
      <c r="C12" s="25" t="s">
        <v>1192</v>
      </c>
      <c r="D12" s="17">
        <v>10</v>
      </c>
      <c r="E12" s="25">
        <v>700</v>
      </c>
      <c r="F12" s="188">
        <f>SUM(D12*E12)</f>
        <v>7000</v>
      </c>
      <c r="G12" s="17"/>
      <c r="H12" s="189">
        <f t="shared" ref="H12:H33" si="0">SUM(F12)</f>
        <v>7000</v>
      </c>
      <c r="I12" s="147"/>
      <c r="J12" s="190">
        <v>1150</v>
      </c>
    </row>
    <row r="13" spans="1:11" s="13" customFormat="1" x14ac:dyDescent="0.25">
      <c r="A13" s="17">
        <f>SUM(A12+1)</f>
        <v>2</v>
      </c>
      <c r="B13" s="191" t="s">
        <v>1193</v>
      </c>
      <c r="C13" s="25" t="s">
        <v>1192</v>
      </c>
      <c r="D13" s="17">
        <v>10</v>
      </c>
      <c r="E13" s="25">
        <v>350</v>
      </c>
      <c r="F13" s="188">
        <f t="shared" ref="F13:F23" si="1">SUM(D13*E13)</f>
        <v>3500</v>
      </c>
      <c r="G13" s="17"/>
      <c r="H13" s="189">
        <f t="shared" si="0"/>
        <v>3500</v>
      </c>
      <c r="I13" s="147"/>
      <c r="J13" s="190">
        <v>1150</v>
      </c>
    </row>
    <row r="14" spans="1:11" s="13" customFormat="1" x14ac:dyDescent="0.25">
      <c r="A14" s="17">
        <f t="shared" ref="A14:A33" si="2">SUM(A13+1)</f>
        <v>3</v>
      </c>
      <c r="B14" s="191" t="s">
        <v>1194</v>
      </c>
      <c r="C14" s="25" t="s">
        <v>1192</v>
      </c>
      <c r="D14" s="17">
        <v>1</v>
      </c>
      <c r="E14" s="25">
        <v>700</v>
      </c>
      <c r="F14" s="188">
        <f t="shared" si="1"/>
        <v>700</v>
      </c>
      <c r="G14" s="17"/>
      <c r="H14" s="189">
        <f t="shared" si="0"/>
        <v>700</v>
      </c>
      <c r="I14" s="147"/>
      <c r="J14" s="190">
        <v>1150</v>
      </c>
    </row>
    <row r="15" spans="1:11" s="13" customFormat="1" x14ac:dyDescent="0.25">
      <c r="A15" s="17">
        <f t="shared" si="2"/>
        <v>4</v>
      </c>
      <c r="B15" s="191" t="s">
        <v>810</v>
      </c>
      <c r="C15" s="25" t="s">
        <v>1192</v>
      </c>
      <c r="D15" s="17">
        <v>1</v>
      </c>
      <c r="E15" s="25">
        <v>500</v>
      </c>
      <c r="F15" s="188">
        <f t="shared" si="1"/>
        <v>500</v>
      </c>
      <c r="G15" s="17"/>
      <c r="H15" s="189">
        <f t="shared" si="0"/>
        <v>500</v>
      </c>
      <c r="I15" s="147"/>
      <c r="J15" s="190">
        <v>1150</v>
      </c>
    </row>
    <row r="16" spans="1:11" s="13" customFormat="1" x14ac:dyDescent="0.25">
      <c r="A16" s="17">
        <f t="shared" si="2"/>
        <v>5</v>
      </c>
      <c r="B16" s="191" t="s">
        <v>921</v>
      </c>
      <c r="C16" s="25" t="s">
        <v>1192</v>
      </c>
      <c r="D16" s="17">
        <v>1</v>
      </c>
      <c r="E16" s="25">
        <v>500</v>
      </c>
      <c r="F16" s="188">
        <f t="shared" si="1"/>
        <v>500</v>
      </c>
      <c r="G16" s="17"/>
      <c r="H16" s="189">
        <f t="shared" si="0"/>
        <v>500</v>
      </c>
      <c r="I16" s="147"/>
      <c r="J16" s="190">
        <v>1150</v>
      </c>
    </row>
    <row r="17" spans="1:10" s="13" customFormat="1" x14ac:dyDescent="0.25">
      <c r="A17" s="17">
        <f t="shared" si="2"/>
        <v>6</v>
      </c>
      <c r="B17" s="191" t="s">
        <v>1195</v>
      </c>
      <c r="C17" s="25" t="s">
        <v>1192</v>
      </c>
      <c r="D17" s="17">
        <v>5</v>
      </c>
      <c r="E17" s="25">
        <v>700</v>
      </c>
      <c r="F17" s="188">
        <f t="shared" si="1"/>
        <v>3500</v>
      </c>
      <c r="G17" s="17"/>
      <c r="H17" s="189">
        <f t="shared" si="0"/>
        <v>3500</v>
      </c>
      <c r="I17" s="147"/>
      <c r="J17" s="190">
        <v>1150</v>
      </c>
    </row>
    <row r="18" spans="1:10" s="13" customFormat="1" x14ac:dyDescent="0.25">
      <c r="A18" s="17">
        <f t="shared" si="2"/>
        <v>7</v>
      </c>
      <c r="B18" s="191" t="s">
        <v>1196</v>
      </c>
      <c r="C18" s="25" t="s">
        <v>1192</v>
      </c>
      <c r="D18" s="17">
        <v>1</v>
      </c>
      <c r="E18" s="25">
        <v>450</v>
      </c>
      <c r="F18" s="188">
        <f t="shared" si="1"/>
        <v>450</v>
      </c>
      <c r="G18" s="17"/>
      <c r="H18" s="189">
        <f t="shared" si="0"/>
        <v>450</v>
      </c>
      <c r="I18" s="147"/>
      <c r="J18" s="190">
        <v>1150</v>
      </c>
    </row>
    <row r="19" spans="1:10" s="13" customFormat="1" x14ac:dyDescent="0.25">
      <c r="A19" s="17"/>
      <c r="B19" s="186" t="s">
        <v>1197</v>
      </c>
      <c r="C19" s="25"/>
      <c r="D19" s="17"/>
      <c r="E19" s="25"/>
      <c r="F19" s="188"/>
      <c r="G19" s="17"/>
      <c r="H19" s="189">
        <f t="shared" si="0"/>
        <v>0</v>
      </c>
      <c r="I19" s="147"/>
      <c r="J19" s="190"/>
    </row>
    <row r="20" spans="1:10" s="13" customFormat="1" x14ac:dyDescent="0.25">
      <c r="A20" s="17">
        <f>SUM(A18+1)</f>
        <v>8</v>
      </c>
      <c r="B20" s="187" t="s">
        <v>1198</v>
      </c>
      <c r="C20" s="25" t="s">
        <v>1192</v>
      </c>
      <c r="D20" s="17">
        <v>1</v>
      </c>
      <c r="E20" s="25">
        <v>2940</v>
      </c>
      <c r="F20" s="188">
        <f t="shared" si="1"/>
        <v>2940</v>
      </c>
      <c r="G20" s="17"/>
      <c r="H20" s="189">
        <f t="shared" si="0"/>
        <v>2940</v>
      </c>
      <c r="I20" s="147"/>
      <c r="J20" s="190">
        <v>1150</v>
      </c>
    </row>
    <row r="21" spans="1:10" s="13" customFormat="1" x14ac:dyDescent="0.25">
      <c r="A21" s="17">
        <f t="shared" si="2"/>
        <v>9</v>
      </c>
      <c r="B21" s="192" t="s">
        <v>63</v>
      </c>
      <c r="C21" s="25" t="s">
        <v>1192</v>
      </c>
      <c r="D21" s="17">
        <v>1</v>
      </c>
      <c r="E21" s="25">
        <v>700</v>
      </c>
      <c r="F21" s="188">
        <f t="shared" si="1"/>
        <v>700</v>
      </c>
      <c r="G21" s="17"/>
      <c r="H21" s="189">
        <f t="shared" si="0"/>
        <v>700</v>
      </c>
      <c r="I21" s="147"/>
      <c r="J21" s="190">
        <v>1150</v>
      </c>
    </row>
    <row r="22" spans="1:10" s="13" customFormat="1" x14ac:dyDescent="0.25">
      <c r="A22" s="17">
        <f t="shared" si="2"/>
        <v>10</v>
      </c>
      <c r="B22" s="192" t="s">
        <v>1199</v>
      </c>
      <c r="C22" s="25" t="s">
        <v>1192</v>
      </c>
      <c r="D22" s="17">
        <v>1</v>
      </c>
      <c r="E22" s="25">
        <v>500</v>
      </c>
      <c r="F22" s="188">
        <f t="shared" si="1"/>
        <v>500</v>
      </c>
      <c r="G22" s="17"/>
      <c r="H22" s="189">
        <f t="shared" si="0"/>
        <v>500</v>
      </c>
      <c r="I22" s="147"/>
      <c r="J22" s="190">
        <v>1150</v>
      </c>
    </row>
    <row r="23" spans="1:10" x14ac:dyDescent="0.25">
      <c r="A23" s="17">
        <f t="shared" si="2"/>
        <v>11</v>
      </c>
      <c r="B23" s="192" t="s">
        <v>1200</v>
      </c>
      <c r="C23" s="25" t="s">
        <v>1192</v>
      </c>
      <c r="D23" s="22">
        <v>1</v>
      </c>
      <c r="E23" s="22">
        <v>350</v>
      </c>
      <c r="F23" s="188">
        <f t="shared" si="1"/>
        <v>350</v>
      </c>
      <c r="G23" s="127"/>
      <c r="H23" s="189">
        <f t="shared" si="0"/>
        <v>350</v>
      </c>
      <c r="I23" s="193"/>
      <c r="J23" s="190">
        <v>1150</v>
      </c>
    </row>
    <row r="24" spans="1:10" ht="31.5" x14ac:dyDescent="0.25">
      <c r="A24" s="17">
        <f t="shared" si="2"/>
        <v>12</v>
      </c>
      <c r="B24" s="194" t="s">
        <v>1201</v>
      </c>
      <c r="C24" s="195" t="s">
        <v>1202</v>
      </c>
      <c r="D24" s="195">
        <v>0.2359</v>
      </c>
      <c r="E24" s="196">
        <f>SUM(F20:F23)</f>
        <v>4490</v>
      </c>
      <c r="F24" s="197">
        <f>D24*E24</f>
        <v>1059.19</v>
      </c>
      <c r="G24" s="127"/>
      <c r="H24" s="198">
        <f t="shared" si="0"/>
        <v>1059.19</v>
      </c>
      <c r="I24" s="193"/>
      <c r="J24" s="199">
        <v>1210</v>
      </c>
    </row>
    <row r="25" spans="1:10" x14ac:dyDescent="0.25">
      <c r="A25" s="17"/>
      <c r="B25" s="898" t="s">
        <v>988</v>
      </c>
      <c r="C25" s="899"/>
      <c r="D25" s="22"/>
      <c r="E25" s="22"/>
      <c r="F25" s="200">
        <f>D25*E25</f>
        <v>0</v>
      </c>
      <c r="G25" s="127"/>
      <c r="H25" s="189">
        <f t="shared" si="0"/>
        <v>0</v>
      </c>
      <c r="I25" s="193"/>
      <c r="J25" s="199"/>
    </row>
    <row r="26" spans="1:10" x14ac:dyDescent="0.25">
      <c r="A26" s="17">
        <f>SUM(A24+1)</f>
        <v>13</v>
      </c>
      <c r="B26" s="201" t="s">
        <v>1203</v>
      </c>
      <c r="C26" s="221" t="s">
        <v>1204</v>
      </c>
      <c r="D26" s="22">
        <v>1</v>
      </c>
      <c r="E26" s="22">
        <v>1000</v>
      </c>
      <c r="F26" s="188">
        <f t="shared" ref="F26:F33" si="3">SUM(D26*E26)</f>
        <v>1000</v>
      </c>
      <c r="G26" s="127"/>
      <c r="H26" s="189">
        <f t="shared" si="0"/>
        <v>1000</v>
      </c>
      <c r="I26" s="193"/>
      <c r="J26" s="199">
        <v>2231</v>
      </c>
    </row>
    <row r="27" spans="1:10" x14ac:dyDescent="0.25">
      <c r="A27" s="17">
        <f t="shared" si="2"/>
        <v>14</v>
      </c>
      <c r="B27" s="201" t="s">
        <v>1205</v>
      </c>
      <c r="C27" s="221" t="s">
        <v>1204</v>
      </c>
      <c r="D27" s="22">
        <v>1</v>
      </c>
      <c r="E27" s="22">
        <v>900</v>
      </c>
      <c r="F27" s="188">
        <f t="shared" si="3"/>
        <v>900</v>
      </c>
      <c r="G27" s="127"/>
      <c r="H27" s="189">
        <f t="shared" si="0"/>
        <v>900</v>
      </c>
      <c r="I27" s="193"/>
      <c r="J27" s="199">
        <v>2279</v>
      </c>
    </row>
    <row r="28" spans="1:10" x14ac:dyDescent="0.25">
      <c r="A28" s="17">
        <f t="shared" si="2"/>
        <v>15</v>
      </c>
      <c r="B28" s="201" t="s">
        <v>1206</v>
      </c>
      <c r="C28" s="221" t="s">
        <v>1204</v>
      </c>
      <c r="D28" s="22">
        <v>1</v>
      </c>
      <c r="E28" s="22">
        <v>700</v>
      </c>
      <c r="F28" s="188">
        <f t="shared" si="3"/>
        <v>700</v>
      </c>
      <c r="G28" s="127"/>
      <c r="H28" s="189">
        <f t="shared" si="0"/>
        <v>700</v>
      </c>
      <c r="I28" s="193"/>
      <c r="J28" s="132">
        <v>2279</v>
      </c>
    </row>
    <row r="29" spans="1:10" x14ac:dyDescent="0.25">
      <c r="A29" s="17">
        <f t="shared" si="2"/>
        <v>16</v>
      </c>
      <c r="B29" s="192" t="s">
        <v>827</v>
      </c>
      <c r="C29" s="221" t="s">
        <v>1204</v>
      </c>
      <c r="D29" s="22">
        <v>1</v>
      </c>
      <c r="E29" s="22">
        <v>200</v>
      </c>
      <c r="F29" s="188">
        <f t="shared" si="3"/>
        <v>200</v>
      </c>
      <c r="G29" s="127"/>
      <c r="H29" s="189">
        <f t="shared" si="0"/>
        <v>200</v>
      </c>
      <c r="I29" s="193"/>
      <c r="J29" s="132">
        <v>2231</v>
      </c>
    </row>
    <row r="30" spans="1:10" ht="31.5" x14ac:dyDescent="0.25">
      <c r="A30" s="17">
        <f t="shared" si="2"/>
        <v>17</v>
      </c>
      <c r="B30" s="202" t="s">
        <v>1207</v>
      </c>
      <c r="C30" s="221" t="s">
        <v>1192</v>
      </c>
      <c r="D30" s="22">
        <v>800</v>
      </c>
      <c r="E30" s="22">
        <v>5.5</v>
      </c>
      <c r="F30" s="188">
        <f t="shared" si="3"/>
        <v>4400</v>
      </c>
      <c r="G30" s="127"/>
      <c r="H30" s="189">
        <f t="shared" si="0"/>
        <v>4400</v>
      </c>
      <c r="I30" s="193"/>
      <c r="J30" s="132">
        <v>2231</v>
      </c>
    </row>
    <row r="31" spans="1:10" ht="31.5" x14ac:dyDescent="0.25">
      <c r="A31" s="17">
        <f t="shared" si="2"/>
        <v>18</v>
      </c>
      <c r="B31" s="202" t="s">
        <v>1208</v>
      </c>
      <c r="C31" s="221" t="s">
        <v>1204</v>
      </c>
      <c r="D31" s="22">
        <v>1</v>
      </c>
      <c r="E31" s="22">
        <v>250</v>
      </c>
      <c r="F31" s="188">
        <f t="shared" si="3"/>
        <v>250</v>
      </c>
      <c r="G31" s="127"/>
      <c r="H31" s="189">
        <f t="shared" si="0"/>
        <v>250</v>
      </c>
      <c r="I31" s="193"/>
      <c r="J31" s="132">
        <v>2231</v>
      </c>
    </row>
    <row r="32" spans="1:10" x14ac:dyDescent="0.25">
      <c r="A32" s="17">
        <f t="shared" si="2"/>
        <v>19</v>
      </c>
      <c r="B32" s="202" t="s">
        <v>1209</v>
      </c>
      <c r="C32" s="221" t="s">
        <v>1204</v>
      </c>
      <c r="D32" s="22">
        <v>1</v>
      </c>
      <c r="E32" s="22">
        <v>750</v>
      </c>
      <c r="F32" s="188">
        <f t="shared" si="3"/>
        <v>750</v>
      </c>
      <c r="G32" s="127"/>
      <c r="H32" s="189">
        <f t="shared" si="0"/>
        <v>750</v>
      </c>
      <c r="I32" s="193"/>
      <c r="J32" s="132">
        <v>2239</v>
      </c>
    </row>
    <row r="33" spans="1:10" x14ac:dyDescent="0.25">
      <c r="A33" s="17">
        <f t="shared" si="2"/>
        <v>20</v>
      </c>
      <c r="B33" s="192" t="s">
        <v>1210</v>
      </c>
      <c r="C33" s="221" t="s">
        <v>1204</v>
      </c>
      <c r="D33" s="22">
        <v>1</v>
      </c>
      <c r="E33" s="226">
        <v>100.81</v>
      </c>
      <c r="F33" s="227">
        <f t="shared" si="3"/>
        <v>100.81</v>
      </c>
      <c r="G33" s="228"/>
      <c r="H33" s="229">
        <f t="shared" si="0"/>
        <v>100.81</v>
      </c>
      <c r="I33" s="193"/>
      <c r="J33" s="132">
        <v>2231</v>
      </c>
    </row>
    <row r="34" spans="1:10" x14ac:dyDescent="0.25">
      <c r="A34" s="126"/>
      <c r="B34" s="803" t="s">
        <v>40</v>
      </c>
      <c r="C34" s="803"/>
      <c r="D34" s="803"/>
      <c r="E34" s="803"/>
      <c r="F34" s="203">
        <f>SUM(F12:F33)</f>
        <v>30000</v>
      </c>
      <c r="G34" s="167">
        <f>SUM(G23:G33)</f>
        <v>0</v>
      </c>
      <c r="H34" s="203">
        <f>SUM(H12:H33)</f>
        <v>30000</v>
      </c>
      <c r="I34" s="167">
        <f>SUM(I23:I33)</f>
        <v>0</v>
      </c>
      <c r="J34" s="126"/>
    </row>
    <row r="36" spans="1:10" x14ac:dyDescent="0.25">
      <c r="G36" s="204"/>
    </row>
  </sheetData>
  <mergeCells count="18">
    <mergeCell ref="A2:B2"/>
    <mergeCell ref="C2:E2"/>
    <mergeCell ref="A3:B3"/>
    <mergeCell ref="C3:E3"/>
    <mergeCell ref="A4:B4"/>
    <mergeCell ref="C4:E4"/>
    <mergeCell ref="B25:C25"/>
    <mergeCell ref="B34:E34"/>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76"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41"/>
  <sheetViews>
    <sheetView topLeftCell="A13" workbookViewId="0">
      <selection activeCell="H20" sqref="H20"/>
    </sheetView>
  </sheetViews>
  <sheetFormatPr defaultRowHeight="15" x14ac:dyDescent="0.25"/>
  <cols>
    <col min="2" max="2" width="44" customWidth="1"/>
    <col min="6" max="6" width="20.85546875" bestFit="1" customWidth="1"/>
    <col min="11" max="11" width="16.42578125" customWidth="1"/>
    <col min="12" max="12" width="23" customWidth="1"/>
  </cols>
  <sheetData>
    <row r="1" spans="1:12" ht="15.75" x14ac:dyDescent="0.25">
      <c r="A1" s="1"/>
      <c r="B1" s="1"/>
      <c r="C1" s="1"/>
      <c r="D1" s="1"/>
      <c r="E1" s="1"/>
      <c r="F1" s="1"/>
      <c r="G1" s="1"/>
      <c r="H1" s="1"/>
      <c r="I1" s="1"/>
      <c r="J1" s="1"/>
      <c r="K1" s="1"/>
      <c r="L1" s="208" t="s">
        <v>1335</v>
      </c>
    </row>
    <row r="2" spans="1:12" ht="15.75" x14ac:dyDescent="0.25">
      <c r="A2" s="801" t="s">
        <v>17</v>
      </c>
      <c r="B2" s="801"/>
      <c r="C2" s="801" t="s">
        <v>1189</v>
      </c>
      <c r="D2" s="801"/>
      <c r="E2" s="801"/>
      <c r="F2" s="801"/>
      <c r="G2" s="801"/>
      <c r="H2" s="209"/>
      <c r="I2" s="209"/>
      <c r="J2" s="209"/>
      <c r="K2" s="209"/>
      <c r="L2" s="209"/>
    </row>
    <row r="3" spans="1:12" ht="15.75" x14ac:dyDescent="0.25">
      <c r="A3" s="799" t="s">
        <v>19</v>
      </c>
      <c r="B3" s="800"/>
      <c r="C3" s="801" t="s">
        <v>1189</v>
      </c>
      <c r="D3" s="801"/>
      <c r="E3" s="801"/>
      <c r="F3" s="801"/>
      <c r="G3" s="801"/>
      <c r="H3" s="209"/>
      <c r="I3" s="209"/>
      <c r="J3" s="209"/>
      <c r="K3" s="209"/>
      <c r="L3" s="205"/>
    </row>
    <row r="4" spans="1:12" ht="15.75" x14ac:dyDescent="0.25">
      <c r="A4" s="801" t="s">
        <v>20</v>
      </c>
      <c r="B4" s="801"/>
      <c r="C4" s="802" t="s">
        <v>12</v>
      </c>
      <c r="D4" s="802"/>
      <c r="E4" s="802"/>
      <c r="F4" s="802"/>
      <c r="G4" s="802"/>
      <c r="H4" s="209"/>
      <c r="I4" s="209"/>
      <c r="J4" s="209"/>
      <c r="K4" s="209"/>
      <c r="L4" s="209"/>
    </row>
    <row r="5" spans="1:12" ht="15.75" x14ac:dyDescent="0.25">
      <c r="A5" s="818" t="s">
        <v>1749</v>
      </c>
      <c r="B5" s="818"/>
      <c r="C5" s="818"/>
      <c r="D5" s="818"/>
      <c r="E5" s="818"/>
      <c r="F5" s="818"/>
      <c r="G5" s="818"/>
      <c r="H5" s="818"/>
      <c r="I5" s="818"/>
      <c r="J5" s="818"/>
      <c r="K5" s="818"/>
      <c r="L5" s="818"/>
    </row>
    <row r="6" spans="1:12" ht="15.75" x14ac:dyDescent="0.25">
      <c r="A6" s="805" t="s">
        <v>22</v>
      </c>
      <c r="B6" s="805"/>
      <c r="C6" s="805"/>
      <c r="D6" s="805"/>
      <c r="E6" s="805"/>
      <c r="F6" s="805"/>
      <c r="G6" s="805"/>
      <c r="H6" s="805"/>
      <c r="I6" s="805"/>
      <c r="J6" s="805"/>
      <c r="K6" s="805"/>
      <c r="L6" s="805"/>
    </row>
    <row r="7" spans="1:12" ht="15.75" x14ac:dyDescent="0.25">
      <c r="A7" s="3"/>
      <c r="B7" s="3"/>
      <c r="C7" s="3"/>
      <c r="D7" s="3"/>
      <c r="E7" s="3"/>
      <c r="F7" s="3"/>
      <c r="G7" s="3"/>
      <c r="H7" s="3"/>
      <c r="I7" s="3"/>
      <c r="J7" s="3"/>
      <c r="K7" s="3"/>
      <c r="L7" s="4" t="s">
        <v>13</v>
      </c>
    </row>
    <row r="8" spans="1:12" ht="15.75" x14ac:dyDescent="0.25">
      <c r="A8" s="806" t="s">
        <v>23</v>
      </c>
      <c r="B8" s="806" t="s">
        <v>24</v>
      </c>
      <c r="C8" s="806" t="s">
        <v>25</v>
      </c>
      <c r="D8" s="806" t="s">
        <v>26</v>
      </c>
      <c r="E8" s="806" t="s">
        <v>27</v>
      </c>
      <c r="F8" s="806" t="s">
        <v>28</v>
      </c>
      <c r="G8" s="545"/>
      <c r="H8" s="808" t="s">
        <v>29</v>
      </c>
      <c r="I8" s="809"/>
      <c r="J8" s="810"/>
      <c r="K8" s="546"/>
      <c r="L8" s="806" t="s">
        <v>1241</v>
      </c>
    </row>
    <row r="9" spans="1:12" ht="63" x14ac:dyDescent="0.25">
      <c r="A9" s="807"/>
      <c r="B9" s="807"/>
      <c r="C9" s="807"/>
      <c r="D9" s="807"/>
      <c r="E9" s="807"/>
      <c r="F9" s="807"/>
      <c r="G9" s="543" t="s">
        <v>677</v>
      </c>
      <c r="H9" s="547">
        <v>2017</v>
      </c>
      <c r="I9" s="547">
        <v>2018</v>
      </c>
      <c r="J9" s="547">
        <v>2019</v>
      </c>
      <c r="K9" s="543" t="s">
        <v>678</v>
      </c>
      <c r="L9" s="807"/>
    </row>
    <row r="10" spans="1:12" ht="15.75" x14ac:dyDescent="0.25">
      <c r="A10" s="25">
        <v>1</v>
      </c>
      <c r="B10" s="25">
        <v>2</v>
      </c>
      <c r="C10" s="25">
        <v>3</v>
      </c>
      <c r="D10" s="25">
        <v>4</v>
      </c>
      <c r="E10" s="25">
        <v>5</v>
      </c>
      <c r="F10" s="147" t="s">
        <v>31</v>
      </c>
      <c r="G10" s="147">
        <v>7</v>
      </c>
      <c r="H10" s="147">
        <v>7</v>
      </c>
      <c r="I10" s="147">
        <v>8</v>
      </c>
      <c r="J10" s="147">
        <v>9</v>
      </c>
      <c r="K10" s="147">
        <v>10</v>
      </c>
      <c r="L10" s="25">
        <v>10</v>
      </c>
    </row>
    <row r="11" spans="1:12" ht="15.75" x14ac:dyDescent="0.25">
      <c r="A11" s="312"/>
      <c r="B11" s="900" t="s">
        <v>679</v>
      </c>
      <c r="C11" s="901"/>
      <c r="D11" s="901"/>
      <c r="E11" s="902"/>
      <c r="F11" s="314">
        <f>D11*E11</f>
        <v>0</v>
      </c>
      <c r="G11" s="314"/>
      <c r="H11" s="314"/>
      <c r="I11" s="314"/>
      <c r="J11" s="314"/>
      <c r="K11" s="314"/>
      <c r="L11" s="311"/>
    </row>
    <row r="12" spans="1:12" ht="31.5" x14ac:dyDescent="0.25">
      <c r="A12" s="312" t="s">
        <v>32</v>
      </c>
      <c r="B12" s="125" t="s">
        <v>680</v>
      </c>
      <c r="C12" s="125" t="s">
        <v>681</v>
      </c>
      <c r="D12" s="125">
        <v>6</v>
      </c>
      <c r="E12" s="125">
        <v>250</v>
      </c>
      <c r="F12" s="315">
        <f t="shared" ref="F12:F40" si="0">D12*E12</f>
        <v>1500</v>
      </c>
      <c r="G12" s="315">
        <f>F12-K12</f>
        <v>1500</v>
      </c>
      <c r="H12" s="315"/>
      <c r="I12" s="315"/>
      <c r="J12" s="315"/>
      <c r="K12" s="315">
        <f>J12+I12+H12</f>
        <v>0</v>
      </c>
      <c r="L12" s="207"/>
    </row>
    <row r="13" spans="1:12" ht="31.5" x14ac:dyDescent="0.25">
      <c r="A13" s="312" t="s">
        <v>33</v>
      </c>
      <c r="B13" s="125" t="s">
        <v>682</v>
      </c>
      <c r="C13" s="125" t="s">
        <v>681</v>
      </c>
      <c r="D13" s="125">
        <v>2</v>
      </c>
      <c r="E13" s="125">
        <v>250</v>
      </c>
      <c r="F13" s="315">
        <f t="shared" si="0"/>
        <v>500</v>
      </c>
      <c r="G13" s="315">
        <f t="shared" ref="G13:G39" si="1">F13-K13</f>
        <v>500</v>
      </c>
      <c r="H13" s="315"/>
      <c r="I13" s="315"/>
      <c r="J13" s="315"/>
      <c r="K13" s="315">
        <f t="shared" ref="K13:K29" si="2">J13+I13+H13</f>
        <v>0</v>
      </c>
      <c r="L13" s="207"/>
    </row>
    <row r="14" spans="1:12" ht="31.5" x14ac:dyDescent="0.25">
      <c r="A14" s="312" t="s">
        <v>35</v>
      </c>
      <c r="B14" s="125" t="s">
        <v>683</v>
      </c>
      <c r="C14" s="125" t="s">
        <v>681</v>
      </c>
      <c r="D14" s="125">
        <v>2</v>
      </c>
      <c r="E14" s="125">
        <v>600</v>
      </c>
      <c r="F14" s="315">
        <f t="shared" si="0"/>
        <v>1200</v>
      </c>
      <c r="G14" s="315">
        <f t="shared" si="1"/>
        <v>1200</v>
      </c>
      <c r="H14" s="315"/>
      <c r="I14" s="315"/>
      <c r="J14" s="315"/>
      <c r="K14" s="315">
        <f t="shared" si="2"/>
        <v>0</v>
      </c>
      <c r="L14" s="207"/>
    </row>
    <row r="15" spans="1:12" ht="15.75" x14ac:dyDescent="0.25">
      <c r="A15" s="312" t="s">
        <v>283</v>
      </c>
      <c r="B15" s="125" t="s">
        <v>684</v>
      </c>
      <c r="C15" s="125" t="s">
        <v>685</v>
      </c>
      <c r="D15" s="125">
        <v>25</v>
      </c>
      <c r="E15" s="125">
        <v>60</v>
      </c>
      <c r="F15" s="315">
        <f t="shared" si="0"/>
        <v>1500</v>
      </c>
      <c r="G15" s="315">
        <f t="shared" si="1"/>
        <v>1500</v>
      </c>
      <c r="H15" s="315">
        <v>0</v>
      </c>
      <c r="I15" s="315"/>
      <c r="J15" s="315"/>
      <c r="K15" s="315"/>
      <c r="L15" s="207"/>
    </row>
    <row r="16" spans="1:12" ht="47.25" x14ac:dyDescent="0.25">
      <c r="A16" s="312" t="s">
        <v>38</v>
      </c>
      <c r="B16" s="125" t="s">
        <v>686</v>
      </c>
      <c r="C16" s="125" t="s">
        <v>687</v>
      </c>
      <c r="D16" s="125">
        <v>20</v>
      </c>
      <c r="E16" s="125">
        <v>250</v>
      </c>
      <c r="F16" s="315">
        <f t="shared" si="0"/>
        <v>5000</v>
      </c>
      <c r="G16" s="315">
        <f t="shared" si="1"/>
        <v>1500</v>
      </c>
      <c r="H16" s="315"/>
      <c r="I16" s="315">
        <v>3500</v>
      </c>
      <c r="J16" s="315"/>
      <c r="K16" s="315">
        <v>3500</v>
      </c>
      <c r="L16" s="125"/>
    </row>
    <row r="17" spans="1:12" ht="15.75" x14ac:dyDescent="0.25">
      <c r="A17" s="312" t="s">
        <v>39</v>
      </c>
      <c r="B17" s="125" t="s">
        <v>688</v>
      </c>
      <c r="C17" s="125"/>
      <c r="D17" s="125"/>
      <c r="E17" s="125"/>
      <c r="F17" s="315">
        <v>350</v>
      </c>
      <c r="G17" s="315">
        <f t="shared" si="1"/>
        <v>-150</v>
      </c>
      <c r="H17" s="315">
        <v>0</v>
      </c>
      <c r="I17" s="315">
        <v>500</v>
      </c>
      <c r="J17" s="315"/>
      <c r="K17" s="315">
        <v>500</v>
      </c>
      <c r="L17" s="125"/>
    </row>
    <row r="18" spans="1:12" ht="15.75" x14ac:dyDescent="0.25">
      <c r="A18" s="316"/>
      <c r="B18" s="900" t="s">
        <v>689</v>
      </c>
      <c r="C18" s="901"/>
      <c r="D18" s="901"/>
      <c r="E18" s="902"/>
      <c r="F18" s="314">
        <f t="shared" si="0"/>
        <v>0</v>
      </c>
      <c r="G18" s="317"/>
      <c r="H18" s="314"/>
      <c r="I18" s="314"/>
      <c r="J18" s="314"/>
      <c r="K18" s="314">
        <f t="shared" si="2"/>
        <v>0</v>
      </c>
      <c r="L18" s="311"/>
    </row>
    <row r="19" spans="1:12" ht="31.5" x14ac:dyDescent="0.25">
      <c r="A19" s="312" t="s">
        <v>59</v>
      </c>
      <c r="B19" s="125" t="s">
        <v>690</v>
      </c>
      <c r="C19" s="125" t="s">
        <v>691</v>
      </c>
      <c r="D19" s="125">
        <v>4</v>
      </c>
      <c r="E19" s="125">
        <v>3000</v>
      </c>
      <c r="F19" s="315">
        <f t="shared" si="0"/>
        <v>12000</v>
      </c>
      <c r="G19" s="315">
        <f t="shared" si="1"/>
        <v>5000</v>
      </c>
      <c r="H19" s="315"/>
      <c r="I19" s="315">
        <v>2000</v>
      </c>
      <c r="J19" s="315">
        <v>5000</v>
      </c>
      <c r="K19" s="315">
        <f t="shared" si="2"/>
        <v>7000</v>
      </c>
      <c r="L19" s="207"/>
    </row>
    <row r="20" spans="1:12" ht="15.75" x14ac:dyDescent="0.25">
      <c r="A20" s="312" t="s">
        <v>291</v>
      </c>
      <c r="B20" s="125" t="s">
        <v>692</v>
      </c>
      <c r="C20" s="125"/>
      <c r="D20" s="125"/>
      <c r="E20" s="125"/>
      <c r="F20" s="315">
        <v>5000</v>
      </c>
      <c r="G20" s="315">
        <f t="shared" si="1"/>
        <v>5000</v>
      </c>
      <c r="H20" s="315"/>
      <c r="I20" s="315"/>
      <c r="J20" s="315"/>
      <c r="K20" s="315">
        <f t="shared" si="2"/>
        <v>0</v>
      </c>
      <c r="L20" s="125"/>
    </row>
    <row r="21" spans="1:12" ht="15.75" x14ac:dyDescent="0.25">
      <c r="A21" s="124" t="s">
        <v>61</v>
      </c>
      <c r="B21" s="125" t="s">
        <v>693</v>
      </c>
      <c r="C21" s="127"/>
      <c r="D21" s="28"/>
      <c r="E21" s="28"/>
      <c r="F21" s="315">
        <v>5000</v>
      </c>
      <c r="G21" s="315">
        <f t="shared" si="1"/>
        <v>5000</v>
      </c>
      <c r="H21" s="220"/>
      <c r="I21" s="220"/>
      <c r="J21" s="220"/>
      <c r="K21" s="315">
        <f t="shared" si="2"/>
        <v>0</v>
      </c>
      <c r="L21" s="127"/>
    </row>
    <row r="22" spans="1:12" ht="15.75" x14ac:dyDescent="0.25">
      <c r="A22" s="124" t="s">
        <v>104</v>
      </c>
      <c r="B22" s="125" t="s">
        <v>694</v>
      </c>
      <c r="C22" s="127"/>
      <c r="D22" s="127"/>
      <c r="E22" s="127"/>
      <c r="F22" s="315">
        <v>4000</v>
      </c>
      <c r="G22" s="315">
        <f t="shared" si="1"/>
        <v>4000</v>
      </c>
      <c r="H22" s="142"/>
      <c r="I22" s="142"/>
      <c r="J22" s="142"/>
      <c r="K22" s="315">
        <f t="shared" si="2"/>
        <v>0</v>
      </c>
      <c r="L22" s="127"/>
    </row>
    <row r="23" spans="1:12" ht="15.75" x14ac:dyDescent="0.25">
      <c r="A23" s="124" t="s">
        <v>106</v>
      </c>
      <c r="B23" s="125" t="s">
        <v>695</v>
      </c>
      <c r="C23" s="127"/>
      <c r="D23" s="127"/>
      <c r="E23" s="127"/>
      <c r="F23" s="315">
        <v>1500</v>
      </c>
      <c r="G23" s="315">
        <f t="shared" si="1"/>
        <v>1500</v>
      </c>
      <c r="H23" s="142"/>
      <c r="I23" s="142"/>
      <c r="J23" s="142"/>
      <c r="K23" s="315">
        <f t="shared" si="2"/>
        <v>0</v>
      </c>
      <c r="L23" s="127"/>
    </row>
    <row r="24" spans="1:12" ht="47.25" x14ac:dyDescent="0.25">
      <c r="A24" s="124" t="s">
        <v>109</v>
      </c>
      <c r="B24" s="125" t="s">
        <v>696</v>
      </c>
      <c r="C24" s="127"/>
      <c r="D24" s="127"/>
      <c r="E24" s="127"/>
      <c r="F24" s="315">
        <v>7000</v>
      </c>
      <c r="G24" s="315">
        <f t="shared" si="1"/>
        <v>7000</v>
      </c>
      <c r="H24" s="142"/>
      <c r="I24" s="142"/>
      <c r="J24" s="142"/>
      <c r="K24" s="315">
        <f t="shared" si="2"/>
        <v>0</v>
      </c>
      <c r="L24" s="127"/>
    </row>
    <row r="25" spans="1:12" ht="15.75" x14ac:dyDescent="0.25">
      <c r="A25" s="318"/>
      <c r="B25" s="900" t="s">
        <v>697</v>
      </c>
      <c r="C25" s="901"/>
      <c r="D25" s="901"/>
      <c r="E25" s="902"/>
      <c r="F25" s="314">
        <f t="shared" si="0"/>
        <v>0</v>
      </c>
      <c r="G25" s="317"/>
      <c r="H25" s="317"/>
      <c r="I25" s="317"/>
      <c r="J25" s="317"/>
      <c r="K25" s="314">
        <f t="shared" si="2"/>
        <v>0</v>
      </c>
      <c r="L25" s="319"/>
    </row>
    <row r="26" spans="1:12" ht="31.5" x14ac:dyDescent="0.25">
      <c r="A26" s="124" t="s">
        <v>111</v>
      </c>
      <c r="B26" s="125" t="s">
        <v>698</v>
      </c>
      <c r="C26" s="127"/>
      <c r="D26" s="127"/>
      <c r="E26" s="127"/>
      <c r="F26" s="315">
        <v>20000</v>
      </c>
      <c r="G26" s="315">
        <f t="shared" si="1"/>
        <v>20000</v>
      </c>
      <c r="H26" s="142"/>
      <c r="I26" s="142"/>
      <c r="J26" s="142"/>
      <c r="K26" s="315">
        <f t="shared" si="2"/>
        <v>0</v>
      </c>
      <c r="L26" s="127"/>
    </row>
    <row r="27" spans="1:12" ht="31.5" x14ac:dyDescent="0.25">
      <c r="A27" s="124" t="s">
        <v>113</v>
      </c>
      <c r="B27" s="125" t="s">
        <v>699</v>
      </c>
      <c r="C27" s="127"/>
      <c r="D27" s="127"/>
      <c r="E27" s="127"/>
      <c r="F27" s="315">
        <v>10000</v>
      </c>
      <c r="G27" s="315">
        <f t="shared" si="1"/>
        <v>10000</v>
      </c>
      <c r="H27" s="142"/>
      <c r="I27" s="142"/>
      <c r="J27" s="142"/>
      <c r="K27" s="315">
        <f t="shared" si="2"/>
        <v>0</v>
      </c>
      <c r="L27" s="127"/>
    </row>
    <row r="28" spans="1:12" ht="31.5" x14ac:dyDescent="0.25">
      <c r="A28" s="124" t="s">
        <v>115</v>
      </c>
      <c r="B28" s="125" t="s">
        <v>700</v>
      </c>
      <c r="C28" s="127"/>
      <c r="D28" s="127"/>
      <c r="E28" s="127"/>
      <c r="F28" s="315">
        <v>4000</v>
      </c>
      <c r="G28" s="315">
        <f t="shared" si="1"/>
        <v>4000</v>
      </c>
      <c r="H28" s="142"/>
      <c r="I28" s="142"/>
      <c r="J28" s="142"/>
      <c r="K28" s="315">
        <f t="shared" si="2"/>
        <v>0</v>
      </c>
      <c r="L28" s="127"/>
    </row>
    <row r="29" spans="1:12" ht="15.75" x14ac:dyDescent="0.25">
      <c r="A29" s="318"/>
      <c r="B29" s="900" t="s">
        <v>701</v>
      </c>
      <c r="C29" s="901"/>
      <c r="D29" s="901"/>
      <c r="E29" s="902"/>
      <c r="F29" s="314">
        <f t="shared" si="0"/>
        <v>0</v>
      </c>
      <c r="G29" s="317"/>
      <c r="H29" s="317"/>
      <c r="I29" s="317"/>
      <c r="J29" s="317"/>
      <c r="K29" s="314">
        <f t="shared" si="2"/>
        <v>0</v>
      </c>
      <c r="L29" s="319"/>
    </row>
    <row r="30" spans="1:12" ht="15.75" x14ac:dyDescent="0.25">
      <c r="A30" s="124" t="s">
        <v>119</v>
      </c>
      <c r="B30" s="125" t="s">
        <v>702</v>
      </c>
      <c r="C30" s="127" t="s">
        <v>474</v>
      </c>
      <c r="D30" s="127">
        <v>24</v>
      </c>
      <c r="E30" s="127">
        <v>400</v>
      </c>
      <c r="F30" s="315">
        <f t="shared" si="0"/>
        <v>9600</v>
      </c>
      <c r="G30" s="315">
        <f t="shared" si="1"/>
        <v>5600</v>
      </c>
      <c r="H30" s="142"/>
      <c r="I30" s="142">
        <f>200*12</f>
        <v>2400</v>
      </c>
      <c r="J30" s="142">
        <f>200*8</f>
        <v>1600</v>
      </c>
      <c r="K30" s="315">
        <f>J30+I30</f>
        <v>4000</v>
      </c>
      <c r="L30" s="127"/>
    </row>
    <row r="31" spans="1:12" ht="15.75" x14ac:dyDescent="0.25">
      <c r="A31" s="124" t="s">
        <v>121</v>
      </c>
      <c r="B31" s="125" t="s">
        <v>703</v>
      </c>
      <c r="C31" s="127" t="s">
        <v>474</v>
      </c>
      <c r="D31" s="127">
        <v>3</v>
      </c>
      <c r="E31" s="127">
        <v>400</v>
      </c>
      <c r="F31" s="315">
        <f t="shared" si="0"/>
        <v>1200</v>
      </c>
      <c r="G31" s="315">
        <f t="shared" si="1"/>
        <v>400</v>
      </c>
      <c r="H31" s="142"/>
      <c r="I31" s="142">
        <v>200</v>
      </c>
      <c r="J31" s="142">
        <v>600</v>
      </c>
      <c r="K31" s="315">
        <f t="shared" ref="K31:K41" si="3">J31+I31</f>
        <v>800</v>
      </c>
      <c r="L31" s="127"/>
    </row>
    <row r="32" spans="1:12" ht="15.75" x14ac:dyDescent="0.25">
      <c r="A32" s="124" t="s">
        <v>516</v>
      </c>
      <c r="B32" s="125" t="s">
        <v>704</v>
      </c>
      <c r="C32" s="127" t="s">
        <v>474</v>
      </c>
      <c r="D32" s="127">
        <v>1</v>
      </c>
      <c r="E32" s="127">
        <v>1000</v>
      </c>
      <c r="F32" s="315">
        <f t="shared" si="0"/>
        <v>1000</v>
      </c>
      <c r="G32" s="315">
        <f t="shared" si="1"/>
        <v>0</v>
      </c>
      <c r="H32" s="142"/>
      <c r="I32" s="142">
        <v>1000</v>
      </c>
      <c r="J32" s="142"/>
      <c r="K32" s="315">
        <f t="shared" si="3"/>
        <v>1000</v>
      </c>
      <c r="L32" s="127"/>
    </row>
    <row r="33" spans="1:12" ht="63" x14ac:dyDescent="0.25">
      <c r="A33" s="124" t="s">
        <v>589</v>
      </c>
      <c r="B33" s="125" t="s">
        <v>705</v>
      </c>
      <c r="C33" s="127"/>
      <c r="D33" s="127"/>
      <c r="E33" s="127"/>
      <c r="F33" s="315">
        <v>4000</v>
      </c>
      <c r="G33" s="315">
        <f t="shared" si="1"/>
        <v>2500</v>
      </c>
      <c r="H33" s="142"/>
      <c r="I33" s="142">
        <v>0</v>
      </c>
      <c r="J33" s="142">
        <v>1500</v>
      </c>
      <c r="K33" s="315">
        <f t="shared" si="3"/>
        <v>1500</v>
      </c>
      <c r="L33" s="127"/>
    </row>
    <row r="34" spans="1:12" ht="31.5" x14ac:dyDescent="0.25">
      <c r="A34" s="124" t="s">
        <v>314</v>
      </c>
      <c r="B34" s="125" t="s">
        <v>706</v>
      </c>
      <c r="C34" s="127" t="s">
        <v>691</v>
      </c>
      <c r="D34" s="127">
        <v>1</v>
      </c>
      <c r="E34" s="127">
        <v>1900</v>
      </c>
      <c r="F34" s="315">
        <f t="shared" si="0"/>
        <v>1900</v>
      </c>
      <c r="G34" s="315">
        <f t="shared" si="1"/>
        <v>0</v>
      </c>
      <c r="H34" s="142"/>
      <c r="I34" s="142">
        <v>0</v>
      </c>
      <c r="J34" s="142">
        <v>1900</v>
      </c>
      <c r="K34" s="315">
        <f t="shared" si="3"/>
        <v>1900</v>
      </c>
      <c r="L34" s="127"/>
    </row>
    <row r="35" spans="1:12" ht="15.75" x14ac:dyDescent="0.25">
      <c r="A35" s="124" t="s">
        <v>316</v>
      </c>
      <c r="B35" s="125" t="s">
        <v>707</v>
      </c>
      <c r="C35" s="127" t="s">
        <v>691</v>
      </c>
      <c r="D35" s="127">
        <v>4</v>
      </c>
      <c r="E35" s="127">
        <v>750</v>
      </c>
      <c r="F35" s="315">
        <f t="shared" si="0"/>
        <v>3000</v>
      </c>
      <c r="G35" s="315">
        <f t="shared" si="1"/>
        <v>1500</v>
      </c>
      <c r="H35" s="142"/>
      <c r="I35" s="142">
        <v>0</v>
      </c>
      <c r="J35" s="142">
        <v>1500</v>
      </c>
      <c r="K35" s="315">
        <f t="shared" si="3"/>
        <v>1500</v>
      </c>
      <c r="L35" s="127"/>
    </row>
    <row r="36" spans="1:12" ht="15.75" x14ac:dyDescent="0.25">
      <c r="A36" s="124" t="s">
        <v>318</v>
      </c>
      <c r="B36" s="125" t="s">
        <v>708</v>
      </c>
      <c r="C36" s="127" t="s">
        <v>691</v>
      </c>
      <c r="D36" s="127">
        <v>2</v>
      </c>
      <c r="E36" s="127">
        <v>1800</v>
      </c>
      <c r="F36" s="315">
        <f t="shared" si="0"/>
        <v>3600</v>
      </c>
      <c r="G36" s="315">
        <f t="shared" si="1"/>
        <v>1300</v>
      </c>
      <c r="H36" s="142"/>
      <c r="I36" s="142">
        <v>800</v>
      </c>
      <c r="J36" s="142">
        <v>1500</v>
      </c>
      <c r="K36" s="315">
        <f t="shared" si="3"/>
        <v>2300</v>
      </c>
      <c r="L36" s="127"/>
    </row>
    <row r="37" spans="1:12" ht="15.75" x14ac:dyDescent="0.25">
      <c r="A37" s="318"/>
      <c r="B37" s="313" t="s">
        <v>709</v>
      </c>
      <c r="C37" s="319"/>
      <c r="D37" s="319"/>
      <c r="E37" s="319"/>
      <c r="F37" s="314">
        <f t="shared" si="0"/>
        <v>0</v>
      </c>
      <c r="G37" s="317"/>
      <c r="H37" s="317"/>
      <c r="I37" s="317"/>
      <c r="J37" s="317"/>
      <c r="K37" s="317"/>
      <c r="L37" s="319"/>
    </row>
    <row r="38" spans="1:12" ht="31.5" x14ac:dyDescent="0.25">
      <c r="A38" s="124" t="s">
        <v>320</v>
      </c>
      <c r="B38" s="125" t="s">
        <v>710</v>
      </c>
      <c r="C38" s="127" t="s">
        <v>474</v>
      </c>
      <c r="D38" s="127">
        <v>16</v>
      </c>
      <c r="E38" s="127">
        <v>1000</v>
      </c>
      <c r="F38" s="315">
        <f>D38*E38</f>
        <v>16000</v>
      </c>
      <c r="G38" s="315">
        <f t="shared" si="1"/>
        <v>1000</v>
      </c>
      <c r="H38" s="142"/>
      <c r="I38" s="142">
        <f>12*750</f>
        <v>9000</v>
      </c>
      <c r="J38" s="142">
        <f>8*750</f>
        <v>6000</v>
      </c>
      <c r="K38" s="315">
        <f t="shared" si="3"/>
        <v>15000</v>
      </c>
      <c r="L38" s="127"/>
    </row>
    <row r="39" spans="1:12" ht="31.5" x14ac:dyDescent="0.25">
      <c r="A39" s="124" t="s">
        <v>323</v>
      </c>
      <c r="B39" s="125" t="s">
        <v>711</v>
      </c>
      <c r="C39" s="127" t="s">
        <v>474</v>
      </c>
      <c r="D39" s="127">
        <v>12</v>
      </c>
      <c r="E39" s="127">
        <v>1000</v>
      </c>
      <c r="F39" s="315">
        <f t="shared" si="0"/>
        <v>12000</v>
      </c>
      <c r="G39" s="315">
        <f t="shared" si="1"/>
        <v>12000</v>
      </c>
      <c r="H39" s="142"/>
      <c r="I39" s="142"/>
      <c r="J39" s="142"/>
      <c r="K39" s="315">
        <f t="shared" si="3"/>
        <v>0</v>
      </c>
      <c r="L39" s="127"/>
    </row>
    <row r="40" spans="1:12" ht="15.75" x14ac:dyDescent="0.25">
      <c r="A40" s="124"/>
      <c r="B40" s="125" t="s">
        <v>712</v>
      </c>
      <c r="C40" s="127" t="s">
        <v>474</v>
      </c>
      <c r="D40" s="127">
        <v>5</v>
      </c>
      <c r="E40" s="127">
        <v>400</v>
      </c>
      <c r="F40" s="315">
        <f t="shared" si="0"/>
        <v>2000</v>
      </c>
      <c r="G40" s="315">
        <v>1000</v>
      </c>
      <c r="H40" s="142"/>
      <c r="I40" s="142">
        <v>600</v>
      </c>
      <c r="J40" s="142">
        <v>400</v>
      </c>
      <c r="K40" s="315"/>
      <c r="L40" s="127"/>
    </row>
    <row r="41" spans="1:12" ht="15.75" x14ac:dyDescent="0.25">
      <c r="A41" s="126"/>
      <c r="B41" s="803" t="s">
        <v>40</v>
      </c>
      <c r="C41" s="803"/>
      <c r="D41" s="803"/>
      <c r="E41" s="803"/>
      <c r="F41" s="7">
        <f>SUM(F11:F40)</f>
        <v>132850</v>
      </c>
      <c r="G41" s="7">
        <f>SUM(G11:G39)</f>
        <v>91850</v>
      </c>
      <c r="H41" s="7">
        <f>SUM(H11:H38)</f>
        <v>0</v>
      </c>
      <c r="I41" s="7">
        <f>SUM(I11:I40)</f>
        <v>20000</v>
      </c>
      <c r="J41" s="7">
        <f>SUM(J11:J40)</f>
        <v>20000</v>
      </c>
      <c r="K41" s="123">
        <f t="shared" si="3"/>
        <v>40000</v>
      </c>
      <c r="L41" s="320"/>
    </row>
  </sheetData>
  <mergeCells count="21">
    <mergeCell ref="F8:F9"/>
    <mergeCell ref="H8:J8"/>
    <mergeCell ref="L8:L9"/>
    <mergeCell ref="A2:B2"/>
    <mergeCell ref="A3:B3"/>
    <mergeCell ref="A4:B4"/>
    <mergeCell ref="A8:A9"/>
    <mergeCell ref="B8:B9"/>
    <mergeCell ref="C8:C9"/>
    <mergeCell ref="D8:D9"/>
    <mergeCell ref="E8:E9"/>
    <mergeCell ref="C2:G2"/>
    <mergeCell ref="C3:G3"/>
    <mergeCell ref="C4:G4"/>
    <mergeCell ref="A5:L5"/>
    <mergeCell ref="A6:L6"/>
    <mergeCell ref="B11:E11"/>
    <mergeCell ref="B18:E18"/>
    <mergeCell ref="B25:E25"/>
    <mergeCell ref="B29:E29"/>
    <mergeCell ref="B41:E41"/>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2:K32"/>
  <sheetViews>
    <sheetView zoomScale="48" zoomScaleNormal="48" workbookViewId="0">
      <selection activeCell="H20" sqref="H20"/>
    </sheetView>
  </sheetViews>
  <sheetFormatPr defaultRowHeight="15.75" x14ac:dyDescent="0.25"/>
  <cols>
    <col min="1" max="1" width="5" style="1" customWidth="1"/>
    <col min="2" max="2" width="18" style="1" customWidth="1"/>
    <col min="3" max="3" width="23.7109375" style="1" customWidth="1"/>
    <col min="4" max="4" width="9.7109375" style="1" customWidth="1"/>
    <col min="5" max="5" width="15.140625" style="1" customWidth="1"/>
    <col min="6" max="6" width="17.42578125" style="1" customWidth="1"/>
    <col min="7" max="7" width="17.5703125" style="1" customWidth="1"/>
    <col min="8" max="8" width="15.5703125" style="1" customWidth="1"/>
    <col min="9" max="10" width="17.42578125" style="1" customWidth="1"/>
    <col min="11" max="11" width="31.5703125" style="1" customWidth="1"/>
    <col min="12" max="16384" width="9.140625" style="1"/>
  </cols>
  <sheetData>
    <row r="2" spans="1:11" x14ac:dyDescent="0.25">
      <c r="K2" s="208" t="s">
        <v>1334</v>
      </c>
    </row>
    <row r="3" spans="1:11" x14ac:dyDescent="0.25">
      <c r="A3" s="1082" t="s">
        <v>17</v>
      </c>
      <c r="B3" s="1082"/>
      <c r="C3" s="986" t="s">
        <v>995</v>
      </c>
      <c r="D3" s="986"/>
      <c r="E3" s="986"/>
      <c r="F3" s="986"/>
      <c r="G3" s="986"/>
      <c r="K3" s="1200"/>
    </row>
    <row r="4" spans="1:11" x14ac:dyDescent="0.25">
      <c r="A4" s="1083" t="s">
        <v>19</v>
      </c>
      <c r="B4" s="1084"/>
      <c r="C4" s="986" t="s">
        <v>995</v>
      </c>
      <c r="D4" s="986"/>
      <c r="E4" s="986"/>
      <c r="F4" s="986"/>
      <c r="G4" s="986"/>
      <c r="K4" s="1200"/>
    </row>
    <row r="5" spans="1:11" x14ac:dyDescent="0.25">
      <c r="A5" s="1082" t="s">
        <v>20</v>
      </c>
      <c r="B5" s="1082"/>
      <c r="C5" s="1086" t="s">
        <v>12</v>
      </c>
      <c r="D5" s="1086"/>
      <c r="E5" s="1086"/>
      <c r="F5" s="1086"/>
      <c r="G5" s="1086"/>
      <c r="K5" s="1200"/>
    </row>
    <row r="6" spans="1:11" x14ac:dyDescent="0.25">
      <c r="A6" s="1087"/>
      <c r="B6" s="1087"/>
      <c r="C6" s="1087"/>
      <c r="D6" s="1087"/>
      <c r="E6" s="1087"/>
      <c r="F6" s="1087"/>
      <c r="G6" s="1087"/>
      <c r="H6" s="1087"/>
      <c r="I6" s="1087"/>
      <c r="J6" s="1087"/>
      <c r="K6" s="1200"/>
    </row>
    <row r="7" spans="1:11" x14ac:dyDescent="0.25">
      <c r="A7" s="1088" t="s">
        <v>2150</v>
      </c>
      <c r="B7" s="1088"/>
      <c r="C7" s="1088"/>
      <c r="D7" s="1088"/>
      <c r="E7" s="1088"/>
      <c r="F7" s="1088"/>
      <c r="G7" s="1088"/>
      <c r="H7" s="1088"/>
      <c r="I7" s="1088"/>
      <c r="J7" s="1088"/>
      <c r="K7" s="1200"/>
    </row>
    <row r="8" spans="1:11" x14ac:dyDescent="0.25">
      <c r="A8" s="906" t="s">
        <v>23</v>
      </c>
      <c r="B8" s="906" t="s">
        <v>24</v>
      </c>
      <c r="C8" s="906" t="s">
        <v>25</v>
      </c>
      <c r="D8" s="906" t="s">
        <v>26</v>
      </c>
      <c r="E8" s="906" t="s">
        <v>27</v>
      </c>
      <c r="F8" s="906" t="s">
        <v>28</v>
      </c>
      <c r="G8" s="906" t="s">
        <v>29</v>
      </c>
      <c r="H8" s="906"/>
      <c r="I8" s="906"/>
      <c r="J8" s="906"/>
      <c r="K8" s="762"/>
    </row>
    <row r="9" spans="1:11" x14ac:dyDescent="0.25">
      <c r="A9" s="906"/>
      <c r="B9" s="906"/>
      <c r="C9" s="906"/>
      <c r="D9" s="906"/>
      <c r="E9" s="906"/>
      <c r="F9" s="906"/>
      <c r="G9" s="762">
        <v>2017</v>
      </c>
      <c r="H9" s="762">
        <v>2018</v>
      </c>
      <c r="I9" s="762">
        <v>2019</v>
      </c>
      <c r="J9" s="762">
        <v>2020</v>
      </c>
      <c r="K9" s="762" t="s">
        <v>2151</v>
      </c>
    </row>
    <row r="10" spans="1:11" x14ac:dyDescent="0.25">
      <c r="A10" s="764">
        <v>1</v>
      </c>
      <c r="B10" s="234">
        <v>2</v>
      </c>
      <c r="C10" s="234">
        <v>3</v>
      </c>
      <c r="D10" s="764">
        <v>4</v>
      </c>
      <c r="E10" s="234">
        <v>5</v>
      </c>
      <c r="F10" s="234">
        <v>6</v>
      </c>
      <c r="G10" s="234">
        <v>7</v>
      </c>
      <c r="H10" s="234">
        <v>8</v>
      </c>
      <c r="I10" s="234">
        <v>9</v>
      </c>
      <c r="J10" s="234">
        <v>10</v>
      </c>
      <c r="K10" s="234">
        <v>13</v>
      </c>
    </row>
    <row r="11" spans="1:11" x14ac:dyDescent="0.25">
      <c r="A11" s="1201" t="s">
        <v>996</v>
      </c>
      <c r="B11" s="1201"/>
      <c r="C11" s="1201"/>
      <c r="D11" s="1201"/>
      <c r="E11" s="1201"/>
      <c r="F11" s="1201"/>
      <c r="G11" s="1201"/>
      <c r="H11" s="1201"/>
      <c r="I11" s="1201"/>
      <c r="J11" s="1201"/>
      <c r="K11" s="1201"/>
    </row>
    <row r="12" spans="1:11" x14ac:dyDescent="0.25">
      <c r="A12" s="477" t="s">
        <v>32</v>
      </c>
      <c r="B12" s="1202"/>
      <c r="C12" s="143" t="s">
        <v>997</v>
      </c>
      <c r="D12" s="144">
        <v>22</v>
      </c>
      <c r="E12" s="637">
        <f>F12/D12</f>
        <v>477</v>
      </c>
      <c r="F12" s="252">
        <f>SUM(G12:J12)</f>
        <v>10500</v>
      </c>
      <c r="G12" s="638">
        <v>5000</v>
      </c>
      <c r="H12" s="254">
        <v>3000</v>
      </c>
      <c r="I12" s="638">
        <v>2500</v>
      </c>
      <c r="J12" s="1203">
        <v>0</v>
      </c>
      <c r="K12" s="18">
        <v>2000</v>
      </c>
    </row>
    <row r="13" spans="1:11" x14ac:dyDescent="0.25">
      <c r="A13" s="477" t="s">
        <v>33</v>
      </c>
      <c r="B13" s="143"/>
      <c r="C13" s="144" t="s">
        <v>978</v>
      </c>
      <c r="D13" s="144">
        <v>22</v>
      </c>
      <c r="E13" s="637">
        <f t="shared" ref="E13:E31" si="0">F13/D13</f>
        <v>376</v>
      </c>
      <c r="F13" s="252">
        <f t="shared" ref="F13:F31" si="1">SUM(G13:J13)</f>
        <v>8280</v>
      </c>
      <c r="G13" s="638">
        <v>3080</v>
      </c>
      <c r="H13" s="254">
        <v>3200</v>
      </c>
      <c r="I13" s="638">
        <v>2000</v>
      </c>
      <c r="J13" s="1203">
        <v>0</v>
      </c>
      <c r="K13" s="18">
        <v>2000</v>
      </c>
    </row>
    <row r="14" spans="1:11" x14ac:dyDescent="0.25">
      <c r="A14" s="477" t="s">
        <v>35</v>
      </c>
      <c r="B14" s="143"/>
      <c r="C14" s="144" t="s">
        <v>989</v>
      </c>
      <c r="D14" s="144">
        <v>6</v>
      </c>
      <c r="E14" s="637">
        <f t="shared" si="0"/>
        <v>54</v>
      </c>
      <c r="F14" s="252">
        <f t="shared" si="1"/>
        <v>322</v>
      </c>
      <c r="G14" s="638">
        <v>0</v>
      </c>
      <c r="H14" s="254">
        <v>0</v>
      </c>
      <c r="I14" s="638">
        <v>0</v>
      </c>
      <c r="J14" s="1203">
        <v>322</v>
      </c>
      <c r="K14" s="18">
        <v>2000</v>
      </c>
    </row>
    <row r="15" spans="1:11" ht="31.5" x14ac:dyDescent="0.25">
      <c r="A15" s="477" t="s">
        <v>37</v>
      </c>
      <c r="B15" s="143"/>
      <c r="C15" s="143" t="s">
        <v>998</v>
      </c>
      <c r="D15" s="144">
        <v>10</v>
      </c>
      <c r="E15" s="637">
        <f t="shared" si="0"/>
        <v>1864</v>
      </c>
      <c r="F15" s="252">
        <f t="shared" si="1"/>
        <v>18643</v>
      </c>
      <c r="G15" s="638">
        <v>10702</v>
      </c>
      <c r="H15" s="254">
        <f>2353+2353+235</f>
        <v>4941</v>
      </c>
      <c r="I15" s="638">
        <v>3000</v>
      </c>
      <c r="J15" s="1203">
        <v>0</v>
      </c>
      <c r="K15" s="18">
        <v>1000</v>
      </c>
    </row>
    <row r="16" spans="1:11" x14ac:dyDescent="0.25">
      <c r="A16" s="477" t="s">
        <v>38</v>
      </c>
      <c r="B16" s="143"/>
      <c r="C16" s="143" t="s">
        <v>709</v>
      </c>
      <c r="D16" s="144">
        <v>2</v>
      </c>
      <c r="E16" s="637">
        <f t="shared" si="0"/>
        <v>2455</v>
      </c>
      <c r="F16" s="252">
        <f t="shared" si="1"/>
        <v>4909</v>
      </c>
      <c r="G16" s="638">
        <v>1582</v>
      </c>
      <c r="H16" s="254">
        <f>1620+390</f>
        <v>2010</v>
      </c>
      <c r="I16" s="638">
        <f>1280+37</f>
        <v>1317</v>
      </c>
      <c r="J16" s="1203">
        <v>0</v>
      </c>
      <c r="K16" s="18">
        <v>1000</v>
      </c>
    </row>
    <row r="17" spans="1:11" ht="31.5" x14ac:dyDescent="0.25">
      <c r="A17" s="477" t="s">
        <v>39</v>
      </c>
      <c r="B17" s="143"/>
      <c r="C17" s="143" t="s">
        <v>1452</v>
      </c>
      <c r="D17" s="144">
        <v>3</v>
      </c>
      <c r="E17" s="637">
        <f t="shared" si="0"/>
        <v>469</v>
      </c>
      <c r="F17" s="252">
        <f t="shared" si="1"/>
        <v>1408</v>
      </c>
      <c r="G17" s="638">
        <v>346</v>
      </c>
      <c r="H17" s="254">
        <f>630+152</f>
        <v>782</v>
      </c>
      <c r="I17" s="638">
        <v>280</v>
      </c>
      <c r="J17" s="1203">
        <v>0</v>
      </c>
      <c r="K17" s="18">
        <v>1000</v>
      </c>
    </row>
    <row r="18" spans="1:11" x14ac:dyDescent="0.25">
      <c r="A18" s="477" t="s">
        <v>59</v>
      </c>
      <c r="B18" s="143"/>
      <c r="C18" s="143" t="s">
        <v>999</v>
      </c>
      <c r="D18" s="144">
        <v>2</v>
      </c>
      <c r="E18" s="637">
        <f t="shared" si="0"/>
        <v>995</v>
      </c>
      <c r="F18" s="252">
        <f t="shared" si="1"/>
        <v>1989</v>
      </c>
      <c r="G18" s="638">
        <v>622</v>
      </c>
      <c r="H18" s="254">
        <f>600+145</f>
        <v>745</v>
      </c>
      <c r="I18" s="638">
        <v>622</v>
      </c>
      <c r="J18" s="1203">
        <v>0</v>
      </c>
      <c r="K18" s="18">
        <v>1000</v>
      </c>
    </row>
    <row r="19" spans="1:11" x14ac:dyDescent="0.25">
      <c r="A19" s="477" t="s">
        <v>60</v>
      </c>
      <c r="B19" s="143"/>
      <c r="C19" s="143" t="s">
        <v>1453</v>
      </c>
      <c r="D19" s="144">
        <v>1</v>
      </c>
      <c r="E19" s="637">
        <f t="shared" si="0"/>
        <v>5136</v>
      </c>
      <c r="F19" s="252">
        <f t="shared" si="1"/>
        <v>5136</v>
      </c>
      <c r="G19" s="638">
        <v>494</v>
      </c>
      <c r="H19" s="254">
        <f>3580+862</f>
        <v>4442</v>
      </c>
      <c r="I19" s="638">
        <v>200</v>
      </c>
      <c r="J19" s="1203">
        <v>0</v>
      </c>
      <c r="K19" s="18">
        <v>1000</v>
      </c>
    </row>
    <row r="20" spans="1:11" ht="47.25" x14ac:dyDescent="0.25">
      <c r="A20" s="477" t="s">
        <v>61</v>
      </c>
      <c r="B20" s="143"/>
      <c r="C20" s="143" t="s">
        <v>1454</v>
      </c>
      <c r="D20" s="144">
        <v>1</v>
      </c>
      <c r="E20" s="637">
        <f t="shared" si="0"/>
        <v>12494</v>
      </c>
      <c r="F20" s="252">
        <f t="shared" si="1"/>
        <v>12494</v>
      </c>
      <c r="G20" s="638">
        <v>4494</v>
      </c>
      <c r="H20" s="254">
        <f>2000+1500</f>
        <v>3500</v>
      </c>
      <c r="I20" s="638">
        <v>4500</v>
      </c>
      <c r="J20" s="1203">
        <v>0</v>
      </c>
      <c r="K20" s="1204">
        <v>2000</v>
      </c>
    </row>
    <row r="21" spans="1:11" x14ac:dyDescent="0.25">
      <c r="A21" s="477" t="s">
        <v>104</v>
      </c>
      <c r="B21" s="143"/>
      <c r="C21" s="143" t="s">
        <v>15</v>
      </c>
      <c r="D21" s="144">
        <v>5</v>
      </c>
      <c r="E21" s="637">
        <f t="shared" si="0"/>
        <v>687</v>
      </c>
      <c r="F21" s="252">
        <f t="shared" si="1"/>
        <v>3437</v>
      </c>
      <c r="G21" s="638">
        <v>2237</v>
      </c>
      <c r="H21" s="254">
        <v>0</v>
      </c>
      <c r="I21" s="638">
        <v>1200</v>
      </c>
      <c r="J21" s="1203">
        <v>0</v>
      </c>
      <c r="K21" s="1204">
        <v>2000</v>
      </c>
    </row>
    <row r="22" spans="1:11" x14ac:dyDescent="0.25">
      <c r="A22" s="477" t="s">
        <v>106</v>
      </c>
      <c r="B22" s="143"/>
      <c r="C22" s="143" t="s">
        <v>1000</v>
      </c>
      <c r="D22" s="144">
        <v>5</v>
      </c>
      <c r="E22" s="637">
        <f t="shared" si="0"/>
        <v>1920</v>
      </c>
      <c r="F22" s="252">
        <f t="shared" si="1"/>
        <v>9600</v>
      </c>
      <c r="G22" s="638">
        <v>3600</v>
      </c>
      <c r="H22" s="254">
        <v>4000</v>
      </c>
      <c r="I22" s="638">
        <v>2000</v>
      </c>
      <c r="J22" s="1203">
        <v>0</v>
      </c>
      <c r="K22" s="144">
        <v>2000</v>
      </c>
    </row>
    <row r="23" spans="1:11" ht="31.5" x14ac:dyDescent="0.25">
      <c r="A23" s="477" t="s">
        <v>109</v>
      </c>
      <c r="B23" s="143"/>
      <c r="C23" s="143" t="s">
        <v>1001</v>
      </c>
      <c r="D23" s="144">
        <v>6</v>
      </c>
      <c r="E23" s="637">
        <f t="shared" si="0"/>
        <v>7865</v>
      </c>
      <c r="F23" s="252">
        <f t="shared" si="1"/>
        <v>47187</v>
      </c>
      <c r="G23" s="638">
        <v>0</v>
      </c>
      <c r="H23" s="254">
        <v>3360</v>
      </c>
      <c r="I23" s="638">
        <f>26217+1110</f>
        <v>27327</v>
      </c>
      <c r="J23" s="1203">
        <v>16500</v>
      </c>
      <c r="K23" s="1204" t="s">
        <v>2152</v>
      </c>
    </row>
    <row r="24" spans="1:11" x14ac:dyDescent="0.25">
      <c r="A24" s="477" t="s">
        <v>111</v>
      </c>
      <c r="B24" s="143"/>
      <c r="C24" s="143" t="s">
        <v>46</v>
      </c>
      <c r="D24" s="144">
        <v>1</v>
      </c>
      <c r="E24" s="637">
        <f t="shared" si="0"/>
        <v>2000</v>
      </c>
      <c r="F24" s="252">
        <f t="shared" si="1"/>
        <v>2000</v>
      </c>
      <c r="G24" s="638">
        <v>1300</v>
      </c>
      <c r="H24" s="254">
        <v>700</v>
      </c>
      <c r="I24" s="638">
        <v>0</v>
      </c>
      <c r="J24" s="1203">
        <v>0</v>
      </c>
      <c r="K24" s="18"/>
    </row>
    <row r="25" spans="1:11" x14ac:dyDescent="0.25">
      <c r="A25" s="477" t="s">
        <v>113</v>
      </c>
      <c r="B25" s="143"/>
      <c r="C25" s="763" t="s">
        <v>1455</v>
      </c>
      <c r="D25" s="144">
        <v>1</v>
      </c>
      <c r="E25" s="637">
        <f t="shared" si="0"/>
        <v>2100</v>
      </c>
      <c r="F25" s="252">
        <f t="shared" si="1"/>
        <v>2100</v>
      </c>
      <c r="G25" s="638">
        <v>0</v>
      </c>
      <c r="H25" s="254">
        <v>100</v>
      </c>
      <c r="I25" s="638">
        <v>2000</v>
      </c>
      <c r="J25" s="1203">
        <v>0</v>
      </c>
      <c r="K25" s="18"/>
    </row>
    <row r="26" spans="1:11" x14ac:dyDescent="0.25">
      <c r="A26" s="1205" t="s">
        <v>357</v>
      </c>
      <c r="B26" s="1205"/>
      <c r="C26" s="1205"/>
      <c r="D26" s="1205"/>
      <c r="E26" s="1205"/>
      <c r="F26" s="1205"/>
      <c r="G26" s="1205"/>
      <c r="H26" s="1205"/>
      <c r="I26" s="1205"/>
      <c r="J26" s="1205"/>
      <c r="K26" s="1205"/>
    </row>
    <row r="27" spans="1:11" x14ac:dyDescent="0.25">
      <c r="A27" s="477" t="s">
        <v>115</v>
      </c>
      <c r="B27" s="1202"/>
      <c r="C27" s="763" t="s">
        <v>1002</v>
      </c>
      <c r="D27" s="144">
        <v>8</v>
      </c>
      <c r="E27" s="637">
        <f t="shared" si="0"/>
        <v>954</v>
      </c>
      <c r="F27" s="252">
        <f t="shared" si="1"/>
        <v>7631</v>
      </c>
      <c r="G27" s="638">
        <v>2486</v>
      </c>
      <c r="H27" s="254">
        <f>3800+1100+245</f>
        <v>5145</v>
      </c>
      <c r="I27" s="638">
        <v>0</v>
      </c>
      <c r="J27" s="1203">
        <v>0</v>
      </c>
      <c r="K27" s="18"/>
    </row>
    <row r="28" spans="1:11" x14ac:dyDescent="0.25">
      <c r="A28" s="477" t="s">
        <v>117</v>
      </c>
      <c r="B28" s="1202"/>
      <c r="C28" s="763" t="s">
        <v>1003</v>
      </c>
      <c r="D28" s="144">
        <v>6</v>
      </c>
      <c r="E28" s="637">
        <f t="shared" si="0"/>
        <v>767</v>
      </c>
      <c r="F28" s="252">
        <f t="shared" si="1"/>
        <v>4600</v>
      </c>
      <c r="G28" s="638">
        <v>0</v>
      </c>
      <c r="H28" s="254">
        <v>1600</v>
      </c>
      <c r="I28" s="638">
        <v>0</v>
      </c>
      <c r="J28" s="1203">
        <v>3000</v>
      </c>
      <c r="K28" s="18"/>
    </row>
    <row r="29" spans="1:11" x14ac:dyDescent="0.25">
      <c r="A29" s="477" t="s">
        <v>119</v>
      </c>
      <c r="B29" s="1202"/>
      <c r="C29" s="763" t="s">
        <v>1004</v>
      </c>
      <c r="D29" s="144">
        <v>2</v>
      </c>
      <c r="E29" s="637">
        <f t="shared" si="0"/>
        <v>525</v>
      </c>
      <c r="F29" s="252">
        <f t="shared" si="1"/>
        <v>1050</v>
      </c>
      <c r="G29" s="638">
        <v>0</v>
      </c>
      <c r="H29" s="254">
        <f>1000+50</f>
        <v>1050</v>
      </c>
      <c r="I29" s="638">
        <v>0</v>
      </c>
      <c r="J29" s="1203">
        <v>0</v>
      </c>
      <c r="K29" s="18"/>
    </row>
    <row r="30" spans="1:11" ht="31.5" x14ac:dyDescent="0.25">
      <c r="A30" s="477" t="s">
        <v>121</v>
      </c>
      <c r="B30" s="1202"/>
      <c r="C30" s="763" t="s">
        <v>1005</v>
      </c>
      <c r="D30" s="144">
        <v>1</v>
      </c>
      <c r="E30" s="637">
        <f t="shared" si="0"/>
        <v>25696</v>
      </c>
      <c r="F30" s="252">
        <f t="shared" si="1"/>
        <v>25696</v>
      </c>
      <c r="G30" s="638">
        <v>3900</v>
      </c>
      <c r="H30" s="254">
        <f>11178+2600</f>
        <v>13778</v>
      </c>
      <c r="I30" s="638">
        <v>2018</v>
      </c>
      <c r="J30" s="1203">
        <v>6000</v>
      </c>
      <c r="K30" s="1204" t="s">
        <v>2152</v>
      </c>
    </row>
    <row r="31" spans="1:11" ht="31.5" x14ac:dyDescent="0.25">
      <c r="A31" s="477" t="s">
        <v>516</v>
      </c>
      <c r="B31" s="1202"/>
      <c r="C31" s="763" t="s">
        <v>1456</v>
      </c>
      <c r="D31" s="144">
        <v>1</v>
      </c>
      <c r="E31" s="637">
        <f t="shared" si="0"/>
        <v>1734</v>
      </c>
      <c r="F31" s="252">
        <f t="shared" si="1"/>
        <v>1734</v>
      </c>
      <c r="G31" s="638">
        <v>0</v>
      </c>
      <c r="H31" s="254">
        <f>600+1134</f>
        <v>1734</v>
      </c>
      <c r="I31" s="638">
        <v>0</v>
      </c>
      <c r="J31" s="1203">
        <v>0</v>
      </c>
      <c r="K31" s="18"/>
    </row>
    <row r="32" spans="1:11" x14ac:dyDescent="0.25">
      <c r="A32" s="574"/>
      <c r="B32" s="957" t="s">
        <v>40</v>
      </c>
      <c r="C32" s="957"/>
      <c r="D32" s="957"/>
      <c r="E32" s="957"/>
      <c r="F32" s="636">
        <f>SUM(F12:F31)</f>
        <v>168716</v>
      </c>
      <c r="G32" s="636">
        <f t="shared" ref="G32:J32" si="2">SUM(G12:G31)</f>
        <v>39843</v>
      </c>
      <c r="H32" s="636">
        <f t="shared" si="2"/>
        <v>54087</v>
      </c>
      <c r="I32" s="636">
        <f t="shared" si="2"/>
        <v>48964</v>
      </c>
      <c r="J32" s="636">
        <f t="shared" si="2"/>
        <v>25822</v>
      </c>
      <c r="K32" s="1206"/>
    </row>
  </sheetData>
  <mergeCells count="18">
    <mergeCell ref="A11:K11"/>
    <mergeCell ref="A26:K26"/>
    <mergeCell ref="B32:E32"/>
    <mergeCell ref="A6:J6"/>
    <mergeCell ref="A7:J7"/>
    <mergeCell ref="A8:A9"/>
    <mergeCell ref="B8:B9"/>
    <mergeCell ref="C8:C9"/>
    <mergeCell ref="D8:D9"/>
    <mergeCell ref="E8:E9"/>
    <mergeCell ref="F8:F9"/>
    <mergeCell ref="G8:J8"/>
    <mergeCell ref="A3:B3"/>
    <mergeCell ref="C3:G3"/>
    <mergeCell ref="A4:B4"/>
    <mergeCell ref="C4:G4"/>
    <mergeCell ref="A5:B5"/>
    <mergeCell ref="C5:G5"/>
  </mergeCells>
  <pageMargins left="0.70866141732283472" right="0.70866141732283472" top="0.74803149606299213" bottom="0.74803149606299213" header="0.31496062992125984" footer="0.31496062992125984"/>
  <pageSetup paperSize="9" scale="6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L21"/>
  <sheetViews>
    <sheetView zoomScale="53" zoomScaleNormal="53" workbookViewId="0">
      <selection activeCell="C24" sqref="C24"/>
    </sheetView>
  </sheetViews>
  <sheetFormatPr defaultRowHeight="15.75" x14ac:dyDescent="0.25"/>
  <cols>
    <col min="1" max="1" width="6.140625" style="1" customWidth="1"/>
    <col min="2" max="2" width="41.42578125" style="1" customWidth="1"/>
    <col min="3" max="3" width="22.5703125" style="1" customWidth="1"/>
    <col min="4" max="4" width="10.140625" style="1" customWidth="1"/>
    <col min="5" max="5" width="15.140625" style="1" customWidth="1"/>
    <col min="6" max="6" width="19" style="1" customWidth="1"/>
    <col min="7" max="8" width="5.5703125" style="1" bestFit="1" customWidth="1"/>
    <col min="9" max="9" width="10.140625" style="1" bestFit="1" customWidth="1"/>
    <col min="10" max="10" width="12.28515625" style="1" customWidth="1"/>
    <col min="11" max="11" width="12" style="1" customWidth="1"/>
    <col min="12" max="12" width="26.42578125" style="1" customWidth="1"/>
    <col min="13" max="16384" width="9.140625" style="1"/>
  </cols>
  <sheetData>
    <row r="2" spans="1:12" x14ac:dyDescent="0.25">
      <c r="L2" s="208" t="s">
        <v>1332</v>
      </c>
    </row>
    <row r="3" spans="1:12" ht="15.75" customHeight="1" x14ac:dyDescent="0.25">
      <c r="A3" s="1082" t="s">
        <v>17</v>
      </c>
      <c r="B3" s="1082"/>
      <c r="C3" s="986" t="s">
        <v>8</v>
      </c>
      <c r="D3" s="986"/>
      <c r="E3" s="986"/>
    </row>
    <row r="4" spans="1:12" ht="15.75" customHeight="1" x14ac:dyDescent="0.25">
      <c r="A4" s="1083" t="s">
        <v>19</v>
      </c>
      <c r="B4" s="1084"/>
      <c r="C4" s="986" t="s">
        <v>8</v>
      </c>
      <c r="D4" s="986"/>
      <c r="E4" s="986"/>
      <c r="L4" s="1085"/>
    </row>
    <row r="5" spans="1:12" x14ac:dyDescent="0.25">
      <c r="A5" s="1082" t="s">
        <v>20</v>
      </c>
      <c r="B5" s="1082"/>
      <c r="C5" s="1086" t="s">
        <v>12</v>
      </c>
      <c r="D5" s="1086"/>
      <c r="E5" s="1086"/>
    </row>
    <row r="6" spans="1:12" x14ac:dyDescent="0.25">
      <c r="A6" s="1087" t="s">
        <v>984</v>
      </c>
      <c r="B6" s="1087"/>
      <c r="C6" s="1087"/>
      <c r="D6" s="1087"/>
      <c r="E6" s="1087"/>
      <c r="F6" s="1087"/>
      <c r="G6" s="1087"/>
      <c r="H6" s="1087"/>
      <c r="I6" s="1087"/>
      <c r="J6" s="1087"/>
      <c r="K6" s="1087"/>
      <c r="L6" s="1087"/>
    </row>
    <row r="7" spans="1:12" x14ac:dyDescent="0.25">
      <c r="A7" s="1095" t="s">
        <v>22</v>
      </c>
      <c r="B7" s="1095"/>
      <c r="C7" s="1095"/>
      <c r="D7" s="1095"/>
      <c r="E7" s="1095"/>
      <c r="F7" s="1095"/>
      <c r="G7" s="1095"/>
      <c r="H7" s="1095"/>
      <c r="I7" s="1095"/>
      <c r="J7" s="1095"/>
      <c r="K7" s="1095"/>
      <c r="L7" s="1095"/>
    </row>
    <row r="8" spans="1:12" x14ac:dyDescent="0.25">
      <c r="A8" s="581"/>
      <c r="B8" s="581"/>
      <c r="C8" s="581"/>
      <c r="D8" s="581"/>
      <c r="E8" s="581"/>
      <c r="F8" s="581"/>
      <c r="G8" s="581"/>
      <c r="H8" s="581"/>
      <c r="I8" s="581"/>
      <c r="J8" s="581"/>
      <c r="K8" s="581"/>
      <c r="L8" s="608" t="s">
        <v>13</v>
      </c>
    </row>
    <row r="9" spans="1:12" x14ac:dyDescent="0.25">
      <c r="A9" s="806" t="s">
        <v>23</v>
      </c>
      <c r="B9" s="806" t="s">
        <v>24</v>
      </c>
      <c r="C9" s="806" t="s">
        <v>25</v>
      </c>
      <c r="D9" s="806" t="s">
        <v>26</v>
      </c>
      <c r="E9" s="806" t="s">
        <v>27</v>
      </c>
      <c r="F9" s="806" t="s">
        <v>28</v>
      </c>
      <c r="G9" s="903" t="s">
        <v>29</v>
      </c>
      <c r="H9" s="904"/>
      <c r="I9" s="904"/>
      <c r="J9" s="904"/>
      <c r="K9" s="905"/>
      <c r="L9" s="806" t="s">
        <v>1315</v>
      </c>
    </row>
    <row r="10" spans="1:12" x14ac:dyDescent="0.25">
      <c r="A10" s="807"/>
      <c r="B10" s="807"/>
      <c r="C10" s="807"/>
      <c r="D10" s="807"/>
      <c r="E10" s="807"/>
      <c r="F10" s="807"/>
      <c r="G10" s="762">
        <v>2017</v>
      </c>
      <c r="H10" s="762">
        <v>2018</v>
      </c>
      <c r="I10" s="762">
        <v>2019</v>
      </c>
      <c r="J10" s="762">
        <v>2020</v>
      </c>
      <c r="K10" s="762">
        <v>2021</v>
      </c>
      <c r="L10" s="807"/>
    </row>
    <row r="11" spans="1:12" x14ac:dyDescent="0.25">
      <c r="A11" s="764">
        <v>1</v>
      </c>
      <c r="B11" s="234">
        <v>2</v>
      </c>
      <c r="C11" s="234">
        <v>3</v>
      </c>
      <c r="D11" s="764">
        <v>4</v>
      </c>
      <c r="E11" s="234">
        <v>5</v>
      </c>
      <c r="F11" s="1096">
        <v>6</v>
      </c>
      <c r="G11" s="1096">
        <v>7</v>
      </c>
      <c r="H11" s="1096">
        <v>8</v>
      </c>
      <c r="I11" s="1096">
        <v>9</v>
      </c>
      <c r="J11" s="1096">
        <v>10</v>
      </c>
      <c r="K11" s="1096">
        <v>11</v>
      </c>
      <c r="L11" s="234">
        <v>12</v>
      </c>
    </row>
    <row r="12" spans="1:12" x14ac:dyDescent="0.25">
      <c r="A12" s="124" t="s">
        <v>32</v>
      </c>
      <c r="B12" s="141" t="s">
        <v>170</v>
      </c>
      <c r="C12" s="127"/>
      <c r="D12" s="127"/>
      <c r="E12" s="127"/>
      <c r="F12" s="142"/>
      <c r="G12" s="142"/>
      <c r="H12" s="142"/>
      <c r="I12" s="142"/>
      <c r="J12" s="142"/>
      <c r="K12" s="142"/>
      <c r="L12" s="132">
        <v>1000</v>
      </c>
    </row>
    <row r="13" spans="1:12" x14ac:dyDescent="0.25">
      <c r="A13" s="124" t="s">
        <v>44</v>
      </c>
      <c r="B13" s="125" t="s">
        <v>985</v>
      </c>
      <c r="C13" s="127" t="s">
        <v>986</v>
      </c>
      <c r="D13" s="360">
        <v>1301</v>
      </c>
      <c r="E13" s="127">
        <v>140</v>
      </c>
      <c r="F13" s="142">
        <f>E13*D13</f>
        <v>182140</v>
      </c>
      <c r="G13" s="142"/>
      <c r="H13" s="142"/>
      <c r="I13" s="142">
        <v>50115</v>
      </c>
      <c r="J13" s="142">
        <v>66000</v>
      </c>
      <c r="K13" s="142">
        <v>65997</v>
      </c>
      <c r="L13" s="132">
        <v>1150</v>
      </c>
    </row>
    <row r="14" spans="1:12" x14ac:dyDescent="0.25">
      <c r="A14" s="124" t="s">
        <v>47</v>
      </c>
      <c r="B14" s="125" t="s">
        <v>987</v>
      </c>
      <c r="C14" s="127" t="s">
        <v>187</v>
      </c>
      <c r="D14" s="127">
        <v>36</v>
      </c>
      <c r="E14" s="127">
        <v>9263</v>
      </c>
      <c r="F14" s="142">
        <f t="shared" ref="F14:F20" si="0">E14*D14</f>
        <v>333468</v>
      </c>
      <c r="G14" s="142"/>
      <c r="H14" s="142"/>
      <c r="I14" s="142">
        <v>120192</v>
      </c>
      <c r="J14" s="142">
        <v>106634</v>
      </c>
      <c r="K14" s="142">
        <v>106642</v>
      </c>
      <c r="L14" s="132">
        <v>1150</v>
      </c>
    </row>
    <row r="15" spans="1:12" ht="47.25" x14ac:dyDescent="0.25">
      <c r="A15" s="124" t="s">
        <v>238</v>
      </c>
      <c r="B15" s="143" t="s">
        <v>1750</v>
      </c>
      <c r="C15" s="127" t="s">
        <v>187</v>
      </c>
      <c r="D15" s="127">
        <v>36</v>
      </c>
      <c r="E15" s="127">
        <v>2185</v>
      </c>
      <c r="F15" s="142">
        <f>E15*D15</f>
        <v>78660</v>
      </c>
      <c r="G15" s="142"/>
      <c r="H15" s="142"/>
      <c r="I15" s="453">
        <v>28353</v>
      </c>
      <c r="J15" s="453">
        <v>25156</v>
      </c>
      <c r="K15" s="453">
        <v>25151</v>
      </c>
      <c r="L15" s="132">
        <v>1210</v>
      </c>
    </row>
    <row r="16" spans="1:12" x14ac:dyDescent="0.25">
      <c r="A16" s="124" t="s">
        <v>33</v>
      </c>
      <c r="B16" s="141" t="s">
        <v>988</v>
      </c>
      <c r="C16" s="127"/>
      <c r="D16" s="127"/>
      <c r="E16" s="127"/>
      <c r="F16" s="142">
        <f t="shared" si="0"/>
        <v>0</v>
      </c>
      <c r="G16" s="142"/>
      <c r="H16" s="142"/>
      <c r="I16" s="142"/>
      <c r="J16" s="142"/>
      <c r="K16" s="142"/>
      <c r="L16" s="132">
        <v>2000</v>
      </c>
    </row>
    <row r="17" spans="1:12" x14ac:dyDescent="0.25">
      <c r="A17" s="124" t="s">
        <v>48</v>
      </c>
      <c r="B17" s="144" t="s">
        <v>989</v>
      </c>
      <c r="C17" s="125" t="s">
        <v>990</v>
      </c>
      <c r="D17" s="127">
        <v>5</v>
      </c>
      <c r="E17" s="127">
        <v>608</v>
      </c>
      <c r="F17" s="142">
        <f t="shared" si="0"/>
        <v>3040</v>
      </c>
      <c r="G17" s="142"/>
      <c r="H17" s="142"/>
      <c r="I17" s="142">
        <v>500</v>
      </c>
      <c r="J17" s="142">
        <v>1156</v>
      </c>
      <c r="K17" s="142">
        <v>1270</v>
      </c>
      <c r="L17" s="132">
        <v>2100</v>
      </c>
    </row>
    <row r="18" spans="1:12" x14ac:dyDescent="0.25">
      <c r="A18" s="124" t="s">
        <v>50</v>
      </c>
      <c r="B18" s="143" t="s">
        <v>991</v>
      </c>
      <c r="C18" s="127"/>
      <c r="D18" s="127">
        <v>3</v>
      </c>
      <c r="E18" s="127"/>
      <c r="F18" s="142">
        <f t="shared" si="0"/>
        <v>0</v>
      </c>
      <c r="G18" s="142"/>
      <c r="H18" s="142"/>
      <c r="I18" s="142"/>
      <c r="J18" s="142"/>
      <c r="K18" s="142"/>
      <c r="L18" s="132">
        <v>2200</v>
      </c>
    </row>
    <row r="19" spans="1:12" x14ac:dyDescent="0.25">
      <c r="A19" s="124" t="s">
        <v>51</v>
      </c>
      <c r="B19" s="143" t="s">
        <v>992</v>
      </c>
      <c r="C19" s="127" t="s">
        <v>993</v>
      </c>
      <c r="D19" s="127">
        <v>24</v>
      </c>
      <c r="E19" s="127">
        <v>80</v>
      </c>
      <c r="F19" s="142">
        <f t="shared" si="0"/>
        <v>1920</v>
      </c>
      <c r="G19" s="142"/>
      <c r="H19" s="142"/>
      <c r="I19" s="142">
        <v>640</v>
      </c>
      <c r="J19" s="142">
        <v>640</v>
      </c>
      <c r="K19" s="142">
        <v>640</v>
      </c>
      <c r="L19" s="132"/>
    </row>
    <row r="20" spans="1:12" x14ac:dyDescent="0.25">
      <c r="A20" s="124" t="s">
        <v>139</v>
      </c>
      <c r="B20" s="144" t="s">
        <v>68</v>
      </c>
      <c r="C20" s="125" t="s">
        <v>994</v>
      </c>
      <c r="D20" s="127">
        <v>80</v>
      </c>
      <c r="E20" s="127">
        <v>10</v>
      </c>
      <c r="F20" s="142">
        <f t="shared" si="0"/>
        <v>800</v>
      </c>
      <c r="G20" s="142"/>
      <c r="H20" s="142"/>
      <c r="I20" s="142">
        <v>200</v>
      </c>
      <c r="J20" s="142">
        <v>300</v>
      </c>
      <c r="K20" s="142">
        <v>300</v>
      </c>
      <c r="L20" s="132">
        <v>2300</v>
      </c>
    </row>
    <row r="21" spans="1:12" x14ac:dyDescent="0.25">
      <c r="A21" s="126"/>
      <c r="B21" s="803" t="s">
        <v>40</v>
      </c>
      <c r="C21" s="803"/>
      <c r="D21" s="803"/>
      <c r="E21" s="803"/>
      <c r="F21" s="7">
        <f t="shared" ref="F21:K21" si="1">SUM(F12:F20)</f>
        <v>600028</v>
      </c>
      <c r="G21" s="7">
        <f t="shared" si="1"/>
        <v>0</v>
      </c>
      <c r="H21" s="7">
        <f t="shared" si="1"/>
        <v>0</v>
      </c>
      <c r="I21" s="7">
        <f t="shared" si="1"/>
        <v>200000</v>
      </c>
      <c r="J21" s="7">
        <f t="shared" si="1"/>
        <v>199886</v>
      </c>
      <c r="K21" s="7">
        <f t="shared" si="1"/>
        <v>200000</v>
      </c>
      <c r="L21" s="126"/>
    </row>
  </sheetData>
  <mergeCells count="17">
    <mergeCell ref="B21:E21"/>
    <mergeCell ref="A6:L6"/>
    <mergeCell ref="A7:L7"/>
    <mergeCell ref="A9:A10"/>
    <mergeCell ref="B9:B10"/>
    <mergeCell ref="C9:C10"/>
    <mergeCell ref="D9:D10"/>
    <mergeCell ref="E9:E10"/>
    <mergeCell ref="F9:F10"/>
    <mergeCell ref="G9:K9"/>
    <mergeCell ref="L9:L10"/>
    <mergeCell ref="A3:B3"/>
    <mergeCell ref="C3:E3"/>
    <mergeCell ref="A4:B4"/>
    <mergeCell ref="C4:E4"/>
    <mergeCell ref="A5:B5"/>
    <mergeCell ref="C5:E5"/>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K13"/>
  <sheetViews>
    <sheetView workbookViewId="0">
      <selection activeCell="J1" sqref="J1"/>
    </sheetView>
  </sheetViews>
  <sheetFormatPr defaultRowHeight="15.75" x14ac:dyDescent="0.25"/>
  <cols>
    <col min="1" max="1" width="5" style="1" customWidth="1"/>
    <col min="2" max="2" width="25.28515625" style="1" customWidth="1"/>
    <col min="3" max="3" width="12.85546875" style="1" customWidth="1"/>
    <col min="4" max="4" width="17.28515625" style="1" customWidth="1"/>
    <col min="5" max="5" width="15.140625" style="1" customWidth="1"/>
    <col min="6" max="6" width="21.7109375" style="1" customWidth="1"/>
    <col min="7" max="7" width="11.7109375" style="1" customWidth="1"/>
    <col min="8" max="8" width="16.7109375" style="1" customWidth="1"/>
    <col min="9" max="9" width="13.5703125" style="1" customWidth="1"/>
    <col min="10" max="10" width="23.28515625" style="1" customWidth="1"/>
    <col min="11" max="16384" width="9.140625" style="1"/>
  </cols>
  <sheetData>
    <row r="1" spans="1:11" x14ac:dyDescent="0.25">
      <c r="J1" s="208" t="s">
        <v>1330</v>
      </c>
      <c r="K1" s="2"/>
    </row>
    <row r="2" spans="1:11" x14ac:dyDescent="0.25">
      <c r="A2" s="801" t="s">
        <v>17</v>
      </c>
      <c r="B2" s="801"/>
      <c r="C2" s="822" t="s">
        <v>1006</v>
      </c>
      <c r="D2" s="822"/>
      <c r="E2" s="822"/>
      <c r="F2" s="209"/>
      <c r="G2" s="209"/>
      <c r="H2" s="209"/>
      <c r="I2" s="209"/>
      <c r="J2" s="209"/>
    </row>
    <row r="3" spans="1:11" x14ac:dyDescent="0.25">
      <c r="A3" s="799" t="s">
        <v>19</v>
      </c>
      <c r="B3" s="800"/>
      <c r="C3" s="822" t="s">
        <v>1006</v>
      </c>
      <c r="D3" s="822"/>
      <c r="E3" s="822"/>
      <c r="F3" s="209"/>
      <c r="G3" s="209"/>
      <c r="H3" s="209"/>
      <c r="I3" s="209"/>
      <c r="J3" s="205"/>
    </row>
    <row r="4" spans="1:11" x14ac:dyDescent="0.25">
      <c r="A4" s="801" t="s">
        <v>20</v>
      </c>
      <c r="B4" s="801"/>
      <c r="C4" s="823" t="s">
        <v>983</v>
      </c>
      <c r="D4" s="823"/>
      <c r="E4" s="823"/>
      <c r="F4" s="209"/>
      <c r="G4" s="209"/>
      <c r="H4" s="209"/>
      <c r="I4" s="209"/>
      <c r="J4" s="209"/>
    </row>
    <row r="5" spans="1:11" x14ac:dyDescent="0.25">
      <c r="A5" s="818" t="str">
        <f>[1]Kospavilkums!A3</f>
        <v>Latvijas Valsts  un Latvijas Nacionālās operas simtgadei veltītie  Latvijas Nacionālās Operas un Baleta Gala koncerti</v>
      </c>
      <c r="B5" s="818"/>
      <c r="C5" s="818"/>
      <c r="D5" s="818"/>
      <c r="E5" s="818"/>
      <c r="F5" s="818"/>
      <c r="G5" s="818"/>
      <c r="H5" s="818"/>
      <c r="I5" s="818"/>
      <c r="J5" s="818"/>
    </row>
    <row r="6" spans="1:11" x14ac:dyDescent="0.25">
      <c r="A6" s="805" t="s">
        <v>22</v>
      </c>
      <c r="B6" s="805"/>
      <c r="C6" s="805"/>
      <c r="D6" s="805"/>
      <c r="E6" s="805"/>
      <c r="F6" s="805"/>
      <c r="G6" s="805"/>
      <c r="H6" s="805"/>
      <c r="I6" s="805"/>
      <c r="J6" s="805"/>
    </row>
    <row r="7" spans="1:11" x14ac:dyDescent="0.25">
      <c r="A7" s="3"/>
      <c r="B7" s="3"/>
      <c r="C7" s="3"/>
      <c r="D7" s="3"/>
      <c r="E7" s="3"/>
      <c r="F7" s="3"/>
      <c r="G7" s="3"/>
      <c r="H7" s="3"/>
      <c r="I7" s="3"/>
      <c r="J7" s="4" t="s">
        <v>13</v>
      </c>
      <c r="K7" s="2"/>
    </row>
    <row r="8" spans="1:11" s="5" customFormat="1" x14ac:dyDescent="0.25">
      <c r="A8" s="806" t="s">
        <v>23</v>
      </c>
      <c r="B8" s="806" t="s">
        <v>24</v>
      </c>
      <c r="C8" s="806" t="s">
        <v>25</v>
      </c>
      <c r="D8" s="820" t="s">
        <v>26</v>
      </c>
      <c r="E8" s="806" t="s">
        <v>27</v>
      </c>
      <c r="F8" s="806" t="s">
        <v>28</v>
      </c>
      <c r="G8" s="808" t="s">
        <v>29</v>
      </c>
      <c r="H8" s="809"/>
      <c r="I8" s="810"/>
      <c r="J8" s="806" t="s">
        <v>1333</v>
      </c>
    </row>
    <row r="9" spans="1:11" s="5" customFormat="1" x14ac:dyDescent="0.25">
      <c r="A9" s="807"/>
      <c r="B9" s="807"/>
      <c r="C9" s="807"/>
      <c r="D9" s="821"/>
      <c r="E9" s="807"/>
      <c r="F9" s="807"/>
      <c r="G9" s="6">
        <v>2017</v>
      </c>
      <c r="H9" s="6">
        <v>2018</v>
      </c>
      <c r="I9" s="6">
        <v>2019</v>
      </c>
      <c r="J9" s="807"/>
    </row>
    <row r="10" spans="1:11" s="13" customFormat="1" x14ac:dyDescent="0.25">
      <c r="A10" s="17">
        <v>1</v>
      </c>
      <c r="B10" s="25">
        <v>2</v>
      </c>
      <c r="C10" s="25">
        <v>3</v>
      </c>
      <c r="D10" s="17">
        <v>4</v>
      </c>
      <c r="E10" s="25">
        <v>5</v>
      </c>
      <c r="F10" s="147" t="s">
        <v>31</v>
      </c>
      <c r="G10" s="147">
        <v>7</v>
      </c>
      <c r="H10" s="147">
        <v>8</v>
      </c>
      <c r="I10" s="147">
        <v>9</v>
      </c>
      <c r="J10" s="25">
        <v>10</v>
      </c>
    </row>
    <row r="11" spans="1:11" x14ac:dyDescent="0.25">
      <c r="A11" s="124" t="s">
        <v>32</v>
      </c>
      <c r="B11" s="125" t="s">
        <v>170</v>
      </c>
      <c r="C11" s="127" t="s">
        <v>1007</v>
      </c>
      <c r="D11" s="127">
        <v>2</v>
      </c>
      <c r="E11" s="127">
        <v>100000</v>
      </c>
      <c r="F11" s="142">
        <f>D11*E11</f>
        <v>200000</v>
      </c>
      <c r="G11" s="142"/>
      <c r="H11" s="142">
        <v>200000</v>
      </c>
      <c r="I11" s="142"/>
      <c r="J11" s="145"/>
    </row>
    <row r="12" spans="1:11" x14ac:dyDescent="0.25">
      <c r="A12" s="124" t="s">
        <v>33</v>
      </c>
      <c r="B12" s="125" t="s">
        <v>1008</v>
      </c>
      <c r="C12" s="127" t="s">
        <v>1007</v>
      </c>
      <c r="D12" s="127">
        <v>2</v>
      </c>
      <c r="E12" s="127">
        <v>25000</v>
      </c>
      <c r="F12" s="142">
        <f>D12*E12</f>
        <v>50000</v>
      </c>
      <c r="G12" s="142"/>
      <c r="H12" s="142">
        <v>50000</v>
      </c>
      <c r="I12" s="142"/>
      <c r="J12" s="145"/>
    </row>
    <row r="13" spans="1:11" x14ac:dyDescent="0.25">
      <c r="A13" s="126"/>
      <c r="B13" s="803" t="s">
        <v>40</v>
      </c>
      <c r="C13" s="803"/>
      <c r="D13" s="803"/>
      <c r="E13" s="803"/>
      <c r="F13" s="7">
        <f>SUM(F11:F12)</f>
        <v>250000</v>
      </c>
      <c r="G13" s="7">
        <f>SUM(G11:G12)</f>
        <v>0</v>
      </c>
      <c r="H13" s="7">
        <f>SUM(H11:H12)</f>
        <v>250000</v>
      </c>
      <c r="I13" s="7">
        <f>SUM(I11:I12)</f>
        <v>0</v>
      </c>
      <c r="J13" s="126"/>
    </row>
  </sheetData>
  <mergeCells count="17">
    <mergeCell ref="A2:B2"/>
    <mergeCell ref="C2:E2"/>
    <mergeCell ref="A3:B3"/>
    <mergeCell ref="C3:E3"/>
    <mergeCell ref="A4:B4"/>
    <mergeCell ref="C4:E4"/>
    <mergeCell ref="B13:E13"/>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8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J14"/>
  <sheetViews>
    <sheetView workbookViewId="0">
      <selection activeCell="F21" sqref="F21"/>
    </sheetView>
  </sheetViews>
  <sheetFormatPr defaultRowHeight="15" x14ac:dyDescent="0.25"/>
  <cols>
    <col min="1" max="1" width="8.28515625" style="282" bestFit="1" customWidth="1"/>
    <col min="2" max="2" width="24.28515625" style="282" customWidth="1"/>
    <col min="3" max="3" width="20.85546875" style="282" bestFit="1" customWidth="1"/>
    <col min="4" max="4" width="14.7109375" style="282" bestFit="1" customWidth="1"/>
    <col min="5" max="5" width="21.7109375" style="282" customWidth="1"/>
    <col min="6" max="6" width="20.85546875" style="282" bestFit="1" customWidth="1"/>
    <col min="7" max="7" width="9.85546875" style="282" bestFit="1" customWidth="1"/>
    <col min="8" max="8" width="8.7109375" style="282" bestFit="1" customWidth="1"/>
    <col min="9" max="9" width="5.5703125" style="282" bestFit="1" customWidth="1"/>
    <col min="10" max="10" width="17.5703125" style="282" customWidth="1"/>
    <col min="11" max="16384" width="9.140625" style="282"/>
  </cols>
  <sheetData>
    <row r="1" spans="1:10" ht="15.75" x14ac:dyDescent="0.25">
      <c r="J1" s="208" t="s">
        <v>1329</v>
      </c>
    </row>
    <row r="2" spans="1:10" x14ac:dyDescent="0.25">
      <c r="A2" s="813" t="s">
        <v>17</v>
      </c>
      <c r="B2" s="813"/>
      <c r="C2" s="814" t="s">
        <v>1006</v>
      </c>
      <c r="D2" s="814"/>
      <c r="E2" s="814"/>
      <c r="F2" s="283"/>
      <c r="G2" s="283"/>
      <c r="H2" s="283"/>
      <c r="I2" s="283"/>
      <c r="J2" s="283"/>
    </row>
    <row r="3" spans="1:10" ht="15.75" x14ac:dyDescent="0.25">
      <c r="A3" s="815" t="s">
        <v>19</v>
      </c>
      <c r="B3" s="816"/>
      <c r="C3" s="814" t="s">
        <v>1006</v>
      </c>
      <c r="D3" s="814"/>
      <c r="E3" s="814"/>
      <c r="F3" s="283"/>
      <c r="G3" s="283"/>
      <c r="H3" s="283"/>
      <c r="I3" s="283"/>
      <c r="J3" s="205"/>
    </row>
    <row r="4" spans="1:10" x14ac:dyDescent="0.25">
      <c r="A4" s="813" t="s">
        <v>20</v>
      </c>
      <c r="B4" s="813"/>
      <c r="C4" s="817" t="s">
        <v>983</v>
      </c>
      <c r="D4" s="817"/>
      <c r="E4" s="817"/>
      <c r="F4" s="283"/>
      <c r="G4" s="283"/>
      <c r="H4" s="283"/>
      <c r="I4" s="283"/>
      <c r="J4" s="283"/>
    </row>
    <row r="5" spans="1:10" ht="15.75" x14ac:dyDescent="0.25">
      <c r="A5" s="818" t="s">
        <v>1751</v>
      </c>
      <c r="B5" s="818"/>
      <c r="C5" s="818"/>
      <c r="D5" s="818"/>
      <c r="E5" s="818"/>
      <c r="F5" s="818"/>
      <c r="G5" s="818"/>
      <c r="H5" s="818"/>
      <c r="I5" s="818"/>
      <c r="J5" s="818"/>
    </row>
    <row r="6" spans="1:10" x14ac:dyDescent="0.25">
      <c r="A6" s="819" t="s">
        <v>22</v>
      </c>
      <c r="B6" s="819"/>
      <c r="C6" s="819"/>
      <c r="D6" s="819"/>
      <c r="E6" s="819"/>
      <c r="F6" s="819"/>
      <c r="G6" s="819"/>
      <c r="H6" s="819"/>
      <c r="I6" s="819"/>
      <c r="J6" s="819"/>
    </row>
    <row r="7" spans="1:10" ht="15.75" x14ac:dyDescent="0.25">
      <c r="A7" s="3"/>
      <c r="B7" s="3"/>
      <c r="C7" s="3"/>
      <c r="D7" s="3"/>
      <c r="E7" s="3"/>
      <c r="F7" s="3"/>
      <c r="G7" s="3"/>
      <c r="H7" s="3"/>
      <c r="I7" s="3"/>
      <c r="J7" s="4" t="s">
        <v>13</v>
      </c>
    </row>
    <row r="8" spans="1:10" ht="45" customHeight="1" x14ac:dyDescent="0.25">
      <c r="A8" s="906" t="s">
        <v>23</v>
      </c>
      <c r="B8" s="906" t="s">
        <v>24</v>
      </c>
      <c r="C8" s="906" t="s">
        <v>25</v>
      </c>
      <c r="D8" s="907" t="s">
        <v>26</v>
      </c>
      <c r="E8" s="906" t="s">
        <v>27</v>
      </c>
      <c r="F8" s="906" t="s">
        <v>28</v>
      </c>
      <c r="G8" s="906" t="s">
        <v>29</v>
      </c>
      <c r="H8" s="906"/>
      <c r="I8" s="906"/>
      <c r="J8" s="906" t="s">
        <v>1241</v>
      </c>
    </row>
    <row r="9" spans="1:10" ht="55.5" customHeight="1" x14ac:dyDescent="0.25">
      <c r="A9" s="906"/>
      <c r="B9" s="906"/>
      <c r="C9" s="906"/>
      <c r="D9" s="907"/>
      <c r="E9" s="906"/>
      <c r="F9" s="906"/>
      <c r="G9" s="6">
        <v>2017</v>
      </c>
      <c r="H9" s="6">
        <v>2018</v>
      </c>
      <c r="I9" s="6">
        <v>2019</v>
      </c>
      <c r="J9" s="906"/>
    </row>
    <row r="10" spans="1:10" ht="15.75" x14ac:dyDescent="0.25">
      <c r="A10" s="17">
        <v>1</v>
      </c>
      <c r="B10" s="25">
        <v>2</v>
      </c>
      <c r="C10" s="25">
        <v>3</v>
      </c>
      <c r="D10" s="17">
        <v>4</v>
      </c>
      <c r="E10" s="25">
        <v>5</v>
      </c>
      <c r="F10" s="25" t="s">
        <v>31</v>
      </c>
      <c r="G10" s="25">
        <v>7</v>
      </c>
      <c r="H10" s="25">
        <v>8</v>
      </c>
      <c r="I10" s="25">
        <v>9</v>
      </c>
      <c r="J10" s="25">
        <v>10</v>
      </c>
    </row>
    <row r="11" spans="1:10" ht="15.75" x14ac:dyDescent="0.25">
      <c r="A11" s="124" t="s">
        <v>32</v>
      </c>
      <c r="B11" s="127" t="s">
        <v>170</v>
      </c>
      <c r="C11" s="127" t="s">
        <v>1009</v>
      </c>
      <c r="D11" s="127">
        <v>1</v>
      </c>
      <c r="E11" s="127">
        <v>10000</v>
      </c>
      <c r="F11" s="142">
        <f>D11*E11</f>
        <v>10000</v>
      </c>
      <c r="G11" s="142"/>
      <c r="H11" s="142">
        <v>10000</v>
      </c>
      <c r="I11" s="142"/>
      <c r="J11" s="146"/>
    </row>
    <row r="12" spans="1:10" ht="15.75" x14ac:dyDescent="0.25">
      <c r="A12" s="124" t="s">
        <v>33</v>
      </c>
      <c r="B12" s="125" t="s">
        <v>1008</v>
      </c>
      <c r="C12" s="127" t="s">
        <v>1009</v>
      </c>
      <c r="D12" s="127">
        <v>1</v>
      </c>
      <c r="E12" s="127">
        <v>3000</v>
      </c>
      <c r="F12" s="142">
        <f>D12*E12</f>
        <v>3000</v>
      </c>
      <c r="G12" s="142"/>
      <c r="H12" s="142">
        <v>3000</v>
      </c>
      <c r="I12" s="142"/>
      <c r="J12" s="146"/>
    </row>
    <row r="13" spans="1:10" ht="15.75" x14ac:dyDescent="0.25">
      <c r="A13" s="124" t="s">
        <v>35</v>
      </c>
      <c r="B13" s="125" t="s">
        <v>1010</v>
      </c>
      <c r="C13" s="127" t="s">
        <v>1009</v>
      </c>
      <c r="D13" s="127">
        <v>1</v>
      </c>
      <c r="E13" s="127">
        <v>113000</v>
      </c>
      <c r="F13" s="142">
        <f>D13*E13</f>
        <v>113000</v>
      </c>
      <c r="G13" s="142">
        <v>106500</v>
      </c>
      <c r="H13" s="142">
        <v>6500</v>
      </c>
      <c r="I13" s="142"/>
      <c r="J13" s="146"/>
    </row>
    <row r="14" spans="1:10" ht="15.75" x14ac:dyDescent="0.25">
      <c r="A14" s="126"/>
      <c r="B14" s="803" t="s">
        <v>40</v>
      </c>
      <c r="C14" s="803"/>
      <c r="D14" s="803"/>
      <c r="E14" s="803"/>
      <c r="F14" s="7">
        <f>SUM(F11:F13)</f>
        <v>126000</v>
      </c>
      <c r="G14" s="7">
        <f>SUM(G11:G13)</f>
        <v>106500</v>
      </c>
      <c r="H14" s="7">
        <f>SUM(H11:H13)</f>
        <v>19500</v>
      </c>
      <c r="I14" s="7">
        <f>SUM(I11:I13)</f>
        <v>0</v>
      </c>
      <c r="J14" s="126"/>
    </row>
  </sheetData>
  <mergeCells count="17">
    <mergeCell ref="A2:B2"/>
    <mergeCell ref="C2:E2"/>
    <mergeCell ref="A3:B3"/>
    <mergeCell ref="C3:E3"/>
    <mergeCell ref="A4:B4"/>
    <mergeCell ref="C4:E4"/>
    <mergeCell ref="B14:E14"/>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85"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J14"/>
  <sheetViews>
    <sheetView workbookViewId="0">
      <selection activeCell="O9" sqref="O9"/>
    </sheetView>
  </sheetViews>
  <sheetFormatPr defaultRowHeight="15.75" x14ac:dyDescent="0.25"/>
  <cols>
    <col min="1" max="1" width="9.140625" style="1"/>
    <col min="2" max="2" width="28.42578125" style="1" customWidth="1"/>
    <col min="3" max="3" width="15.140625" style="1" customWidth="1"/>
    <col min="4" max="4" width="14.5703125" style="1" bestFit="1" customWidth="1"/>
    <col min="5" max="9" width="9.140625" style="1"/>
    <col min="10" max="10" width="22.5703125" style="1" customWidth="1"/>
    <col min="11" max="16384" width="9.140625" style="1"/>
  </cols>
  <sheetData>
    <row r="1" spans="1:10" x14ac:dyDescent="0.25">
      <c r="J1" s="208" t="s">
        <v>1328</v>
      </c>
    </row>
    <row r="2" spans="1:10" x14ac:dyDescent="0.25">
      <c r="A2" s="801" t="s">
        <v>17</v>
      </c>
      <c r="B2" s="801"/>
      <c r="C2" s="822" t="s">
        <v>1006</v>
      </c>
      <c r="D2" s="822"/>
      <c r="E2" s="822"/>
      <c r="F2" s="209"/>
      <c r="G2" s="209"/>
      <c r="H2" s="209"/>
      <c r="I2" s="209"/>
      <c r="J2" s="209"/>
    </row>
    <row r="3" spans="1:10" x14ac:dyDescent="0.25">
      <c r="A3" s="799" t="s">
        <v>19</v>
      </c>
      <c r="B3" s="800"/>
      <c r="C3" s="822" t="s">
        <v>1006</v>
      </c>
      <c r="D3" s="822"/>
      <c r="E3" s="822"/>
      <c r="F3" s="209"/>
      <c r="G3" s="209"/>
      <c r="H3" s="209"/>
      <c r="I3" s="209"/>
      <c r="J3" s="205"/>
    </row>
    <row r="4" spans="1:10" x14ac:dyDescent="0.25">
      <c r="A4" s="801" t="s">
        <v>20</v>
      </c>
      <c r="B4" s="801"/>
      <c r="C4" s="823" t="s">
        <v>983</v>
      </c>
      <c r="D4" s="823"/>
      <c r="E4" s="823"/>
      <c r="F4" s="209"/>
      <c r="G4" s="209"/>
      <c r="H4" s="209"/>
      <c r="I4" s="209"/>
      <c r="J4" s="209"/>
    </row>
    <row r="5" spans="1:10" x14ac:dyDescent="0.25">
      <c r="A5" s="818" t="s">
        <v>1754</v>
      </c>
      <c r="B5" s="818"/>
      <c r="C5" s="818"/>
      <c r="D5" s="818"/>
      <c r="E5" s="818"/>
      <c r="F5" s="818"/>
      <c r="G5" s="818"/>
      <c r="H5" s="818"/>
      <c r="I5" s="818"/>
      <c r="J5" s="818"/>
    </row>
    <row r="6" spans="1:10" x14ac:dyDescent="0.25">
      <c r="A6" s="805" t="s">
        <v>22</v>
      </c>
      <c r="B6" s="805"/>
      <c r="C6" s="805"/>
      <c r="D6" s="805"/>
      <c r="E6" s="805"/>
      <c r="F6" s="805"/>
      <c r="G6" s="805"/>
      <c r="H6" s="805"/>
      <c r="I6" s="805"/>
      <c r="J6" s="805"/>
    </row>
    <row r="7" spans="1:10" x14ac:dyDescent="0.25">
      <c r="A7" s="3"/>
      <c r="B7" s="3"/>
      <c r="C7" s="3"/>
      <c r="D7" s="3"/>
      <c r="E7" s="3"/>
      <c r="F7" s="3"/>
      <c r="G7" s="3"/>
      <c r="H7" s="3"/>
      <c r="I7" s="3"/>
      <c r="J7" s="4" t="s">
        <v>13</v>
      </c>
    </row>
    <row r="8" spans="1:10" ht="33.75" customHeight="1" x14ac:dyDescent="0.25">
      <c r="A8" s="806" t="s">
        <v>23</v>
      </c>
      <c r="B8" s="806" t="s">
        <v>24</v>
      </c>
      <c r="C8" s="806" t="s">
        <v>25</v>
      </c>
      <c r="D8" s="820" t="s">
        <v>26</v>
      </c>
      <c r="E8" s="806" t="s">
        <v>27</v>
      </c>
      <c r="F8" s="806" t="s">
        <v>28</v>
      </c>
      <c r="G8" s="808" t="s">
        <v>29</v>
      </c>
      <c r="H8" s="809"/>
      <c r="I8" s="810"/>
      <c r="J8" s="806" t="s">
        <v>1331</v>
      </c>
    </row>
    <row r="9" spans="1:10" ht="33.75" customHeight="1" x14ac:dyDescent="0.25">
      <c r="A9" s="807"/>
      <c r="B9" s="807"/>
      <c r="C9" s="807"/>
      <c r="D9" s="821"/>
      <c r="E9" s="807"/>
      <c r="F9" s="807"/>
      <c r="G9" s="6">
        <v>2017</v>
      </c>
      <c r="H9" s="6">
        <v>2018</v>
      </c>
      <c r="I9" s="6">
        <v>2019</v>
      </c>
      <c r="J9" s="807"/>
    </row>
    <row r="10" spans="1:10" x14ac:dyDescent="0.25">
      <c r="A10" s="17">
        <v>1</v>
      </c>
      <c r="B10" s="25">
        <v>2</v>
      </c>
      <c r="C10" s="215">
        <v>3</v>
      </c>
      <c r="D10" s="17">
        <v>4</v>
      </c>
      <c r="E10" s="25">
        <v>5</v>
      </c>
      <c r="F10" s="147" t="s">
        <v>31</v>
      </c>
      <c r="G10" s="147">
        <v>7</v>
      </c>
      <c r="H10" s="147">
        <v>8</v>
      </c>
      <c r="I10" s="147">
        <v>9</v>
      </c>
      <c r="J10" s="25">
        <v>10</v>
      </c>
    </row>
    <row r="11" spans="1:10" x14ac:dyDescent="0.25">
      <c r="A11" s="124" t="s">
        <v>32</v>
      </c>
      <c r="B11" s="127" t="s">
        <v>170</v>
      </c>
      <c r="C11" s="1" t="s">
        <v>1009</v>
      </c>
      <c r="D11" s="127">
        <v>1</v>
      </c>
      <c r="E11" s="127">
        <v>3000</v>
      </c>
      <c r="F11" s="142">
        <f>D11*E11</f>
        <v>3000</v>
      </c>
      <c r="G11" s="142">
        <v>0</v>
      </c>
      <c r="H11" s="142">
        <v>3000</v>
      </c>
      <c r="I11" s="142">
        <v>0</v>
      </c>
      <c r="J11" s="145"/>
    </row>
    <row r="12" spans="1:10" x14ac:dyDescent="0.25">
      <c r="A12" s="124" t="s">
        <v>33</v>
      </c>
      <c r="B12" s="125" t="s">
        <v>1008</v>
      </c>
      <c r="C12" s="377" t="s">
        <v>1009</v>
      </c>
      <c r="D12" s="127">
        <v>1</v>
      </c>
      <c r="E12" s="127">
        <v>2000</v>
      </c>
      <c r="F12" s="142">
        <f>D12*E12</f>
        <v>2000</v>
      </c>
      <c r="G12" s="142">
        <v>0</v>
      </c>
      <c r="H12" s="142">
        <v>2000</v>
      </c>
      <c r="I12" s="142">
        <v>0</v>
      </c>
      <c r="J12" s="146"/>
    </row>
    <row r="13" spans="1:10" x14ac:dyDescent="0.25">
      <c r="A13" s="124" t="s">
        <v>35</v>
      </c>
      <c r="B13" s="125" t="s">
        <v>1010</v>
      </c>
      <c r="C13" s="377" t="s">
        <v>1009</v>
      </c>
      <c r="D13" s="127">
        <v>1</v>
      </c>
      <c r="E13" s="127">
        <v>35000</v>
      </c>
      <c r="F13" s="142">
        <f>D13*E13</f>
        <v>35000</v>
      </c>
      <c r="G13" s="142">
        <v>26000</v>
      </c>
      <c r="H13" s="142">
        <v>9000</v>
      </c>
      <c r="I13" s="142">
        <v>0</v>
      </c>
      <c r="J13" s="146"/>
    </row>
    <row r="14" spans="1:10" x14ac:dyDescent="0.25">
      <c r="A14" s="126"/>
      <c r="B14" s="803" t="s">
        <v>40</v>
      </c>
      <c r="C14" s="803"/>
      <c r="D14" s="803"/>
      <c r="E14" s="803"/>
      <c r="F14" s="7">
        <f>SUM(F11:F13)</f>
        <v>40000</v>
      </c>
      <c r="G14" s="7">
        <f>SUM(G11:G13)</f>
        <v>26000</v>
      </c>
      <c r="H14" s="7">
        <f>SUM(H11:H13)</f>
        <v>14000</v>
      </c>
      <c r="I14" s="7">
        <f>SUM(I11:I13)</f>
        <v>0</v>
      </c>
      <c r="J14" s="126"/>
    </row>
  </sheetData>
  <mergeCells count="17">
    <mergeCell ref="A2:B2"/>
    <mergeCell ref="C2:E2"/>
    <mergeCell ref="A3:B3"/>
    <mergeCell ref="C3:E3"/>
    <mergeCell ref="A4:B4"/>
    <mergeCell ref="C4:E4"/>
    <mergeCell ref="B14:E14"/>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96"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J12"/>
  <sheetViews>
    <sheetView workbookViewId="0">
      <selection activeCell="L16" sqref="L16"/>
    </sheetView>
  </sheetViews>
  <sheetFormatPr defaultRowHeight="15.75" x14ac:dyDescent="0.25"/>
  <cols>
    <col min="1" max="1" width="8.28515625" style="1" bestFit="1" customWidth="1"/>
    <col min="2" max="2" width="23.140625" style="1" customWidth="1"/>
    <col min="3" max="3" width="20.85546875" style="1" bestFit="1" customWidth="1"/>
    <col min="4" max="4" width="14.7109375" style="1" bestFit="1" customWidth="1"/>
    <col min="5" max="5" width="10.85546875" style="1" customWidth="1"/>
    <col min="6" max="6" width="20.85546875" style="1" bestFit="1" customWidth="1"/>
    <col min="7" max="7" width="5.5703125" style="1" bestFit="1" customWidth="1"/>
    <col min="8" max="8" width="8.7109375" style="1" bestFit="1" customWidth="1"/>
    <col min="9" max="9" width="9.85546875" style="1" bestFit="1" customWidth="1"/>
    <col min="10" max="10" width="18.140625" style="1" customWidth="1"/>
    <col min="11" max="16384" width="9.140625" style="1"/>
  </cols>
  <sheetData>
    <row r="1" spans="1:10" x14ac:dyDescent="0.25">
      <c r="J1" s="208" t="s">
        <v>1327</v>
      </c>
    </row>
    <row r="2" spans="1:10" ht="15.75" customHeight="1" x14ac:dyDescent="0.25">
      <c r="A2" s="799" t="s">
        <v>17</v>
      </c>
      <c r="B2" s="800"/>
      <c r="C2" s="908" t="s">
        <v>1006</v>
      </c>
      <c r="D2" s="909"/>
      <c r="E2" s="910"/>
      <c r="F2" s="209"/>
      <c r="G2" s="209"/>
      <c r="H2" s="209"/>
      <c r="I2" s="209"/>
      <c r="J2" s="209"/>
    </row>
    <row r="3" spans="1:10" ht="15.75" customHeight="1" x14ac:dyDescent="0.25">
      <c r="A3" s="799" t="s">
        <v>19</v>
      </c>
      <c r="B3" s="800"/>
      <c r="C3" s="908" t="s">
        <v>1006</v>
      </c>
      <c r="D3" s="909"/>
      <c r="E3" s="910"/>
      <c r="F3" s="209"/>
      <c r="G3" s="209"/>
      <c r="H3" s="209"/>
      <c r="I3" s="209"/>
      <c r="J3" s="205"/>
    </row>
    <row r="4" spans="1:10" ht="15.75" customHeight="1" x14ac:dyDescent="0.25">
      <c r="A4" s="799" t="s">
        <v>20</v>
      </c>
      <c r="B4" s="800"/>
      <c r="C4" s="866" t="s">
        <v>983</v>
      </c>
      <c r="D4" s="867"/>
      <c r="E4" s="868"/>
      <c r="F4" s="209"/>
      <c r="G4" s="209"/>
      <c r="H4" s="209"/>
      <c r="I4" s="209"/>
      <c r="J4" s="209"/>
    </row>
    <row r="5" spans="1:10" ht="15.75" customHeight="1" x14ac:dyDescent="0.25">
      <c r="A5" s="818" t="s">
        <v>1747</v>
      </c>
      <c r="B5" s="818"/>
      <c r="C5" s="818"/>
      <c r="D5" s="818"/>
      <c r="E5" s="818"/>
      <c r="F5" s="818"/>
      <c r="G5" s="818"/>
      <c r="H5" s="818"/>
      <c r="I5" s="818"/>
      <c r="J5" s="818"/>
    </row>
    <row r="6" spans="1:10" x14ac:dyDescent="0.25">
      <c r="A6" s="805" t="s">
        <v>22</v>
      </c>
      <c r="B6" s="805"/>
      <c r="C6" s="805"/>
      <c r="D6" s="805"/>
      <c r="E6" s="805"/>
      <c r="F6" s="805"/>
      <c r="G6" s="805"/>
      <c r="H6" s="805"/>
      <c r="I6" s="805"/>
      <c r="J6" s="805"/>
    </row>
    <row r="7" spans="1:10" x14ac:dyDescent="0.25">
      <c r="A7" s="3"/>
      <c r="B7" s="3"/>
      <c r="C7" s="3"/>
      <c r="D7" s="3"/>
      <c r="E7" s="3"/>
      <c r="F7" s="3"/>
      <c r="G7" s="3"/>
      <c r="H7" s="3"/>
      <c r="I7" s="3"/>
      <c r="J7" s="4" t="s">
        <v>13</v>
      </c>
    </row>
    <row r="8" spans="1:10" x14ac:dyDescent="0.25">
      <c r="A8" s="806" t="s">
        <v>23</v>
      </c>
      <c r="B8" s="806" t="s">
        <v>24</v>
      </c>
      <c r="C8" s="806" t="s">
        <v>25</v>
      </c>
      <c r="D8" s="806" t="s">
        <v>26</v>
      </c>
      <c r="E8" s="806" t="s">
        <v>27</v>
      </c>
      <c r="F8" s="806" t="s">
        <v>28</v>
      </c>
      <c r="G8" s="808" t="s">
        <v>29</v>
      </c>
      <c r="H8" s="809"/>
      <c r="I8" s="810"/>
      <c r="J8" s="806" t="s">
        <v>1241</v>
      </c>
    </row>
    <row r="9" spans="1:10" x14ac:dyDescent="0.25">
      <c r="A9" s="807"/>
      <c r="B9" s="807"/>
      <c r="C9" s="807"/>
      <c r="D9" s="807"/>
      <c r="E9" s="807"/>
      <c r="F9" s="807"/>
      <c r="G9" s="455">
        <v>2017</v>
      </c>
      <c r="H9" s="455">
        <v>2018</v>
      </c>
      <c r="I9" s="455">
        <v>2019</v>
      </c>
      <c r="J9" s="807"/>
    </row>
    <row r="10" spans="1:10" x14ac:dyDescent="0.25">
      <c r="A10" s="17">
        <v>1</v>
      </c>
      <c r="B10" s="25">
        <v>2</v>
      </c>
      <c r="C10" s="25">
        <v>3</v>
      </c>
      <c r="D10" s="17">
        <v>4</v>
      </c>
      <c r="E10" s="25">
        <v>5</v>
      </c>
      <c r="F10" s="147" t="s">
        <v>31</v>
      </c>
      <c r="G10" s="147">
        <v>7</v>
      </c>
      <c r="H10" s="147">
        <v>8</v>
      </c>
      <c r="I10" s="147">
        <v>9</v>
      </c>
      <c r="J10" s="25">
        <v>10</v>
      </c>
    </row>
    <row r="11" spans="1:10" x14ac:dyDescent="0.25">
      <c r="A11" s="124" t="s">
        <v>32</v>
      </c>
      <c r="B11" s="125" t="s">
        <v>1010</v>
      </c>
      <c r="C11" s="127" t="s">
        <v>1009</v>
      </c>
      <c r="D11" s="127">
        <v>1</v>
      </c>
      <c r="E11" s="127">
        <v>150000</v>
      </c>
      <c r="F11" s="142">
        <f>D11*E11</f>
        <v>150000</v>
      </c>
      <c r="G11" s="142"/>
      <c r="H11" s="142">
        <v>26900</v>
      </c>
      <c r="I11" s="142">
        <v>123100</v>
      </c>
      <c r="J11" s="145"/>
    </row>
    <row r="12" spans="1:10" x14ac:dyDescent="0.25">
      <c r="A12" s="126"/>
      <c r="B12" s="803" t="s">
        <v>40</v>
      </c>
      <c r="C12" s="803"/>
      <c r="D12" s="803"/>
      <c r="E12" s="803"/>
      <c r="F12" s="7">
        <f>SUM(F11:F11)</f>
        <v>150000</v>
      </c>
      <c r="G12" s="7">
        <f>SUM(G11:G11)</f>
        <v>0</v>
      </c>
      <c r="H12" s="7">
        <f>SUM(H11:H11)</f>
        <v>26900</v>
      </c>
      <c r="I12" s="7">
        <f>SUM(I11:I11)</f>
        <v>123100</v>
      </c>
      <c r="J12" s="126"/>
    </row>
  </sheetData>
  <mergeCells count="17">
    <mergeCell ref="B12:E12"/>
    <mergeCell ref="A6:J6"/>
    <mergeCell ref="A8:A9"/>
    <mergeCell ref="B8:B9"/>
    <mergeCell ref="C8:C9"/>
    <mergeCell ref="D8:D9"/>
    <mergeCell ref="E8:E9"/>
    <mergeCell ref="F8:F9"/>
    <mergeCell ref="G8:I8"/>
    <mergeCell ref="J8:J9"/>
    <mergeCell ref="A5:J5"/>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92"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K33"/>
  <sheetViews>
    <sheetView workbookViewId="0">
      <selection activeCell="J1" sqref="J1"/>
    </sheetView>
  </sheetViews>
  <sheetFormatPr defaultRowHeight="15.75" x14ac:dyDescent="0.25"/>
  <cols>
    <col min="1" max="1" width="5" style="1" customWidth="1"/>
    <col min="2" max="2" width="62.7109375" style="1" customWidth="1"/>
    <col min="3" max="3" width="24.42578125" style="1" customWidth="1"/>
    <col min="4" max="4" width="10" style="1" customWidth="1"/>
    <col min="5" max="5" width="12.140625" style="1" customWidth="1"/>
    <col min="6" max="6" width="14.28515625" style="1" customWidth="1"/>
    <col min="7" max="7" width="9" style="1" bestFit="1" customWidth="1"/>
    <col min="8" max="8" width="8" style="1" customWidth="1"/>
    <col min="9" max="9" width="10.85546875" style="1" customWidth="1"/>
    <col min="10" max="10" width="15.5703125" style="1" customWidth="1"/>
    <col min="11" max="16384" width="9.140625" style="1"/>
  </cols>
  <sheetData>
    <row r="1" spans="1:11" x14ac:dyDescent="0.25">
      <c r="J1" s="208" t="s">
        <v>1314</v>
      </c>
      <c r="K1" s="2"/>
    </row>
    <row r="3" spans="1:11" x14ac:dyDescent="0.25">
      <c r="A3" s="801" t="s">
        <v>17</v>
      </c>
      <c r="B3" s="801"/>
      <c r="C3" s="822" t="s">
        <v>14</v>
      </c>
      <c r="D3" s="822"/>
      <c r="E3" s="822"/>
      <c r="F3" s="209"/>
      <c r="G3" s="209"/>
      <c r="H3" s="209"/>
      <c r="I3" s="209"/>
      <c r="J3" s="509"/>
    </row>
    <row r="4" spans="1:11" x14ac:dyDescent="0.25">
      <c r="A4" s="799" t="s">
        <v>19</v>
      </c>
      <c r="B4" s="800"/>
      <c r="C4" s="822" t="s">
        <v>14</v>
      </c>
      <c r="D4" s="822"/>
      <c r="E4" s="822"/>
      <c r="F4" s="209"/>
      <c r="G4" s="209"/>
      <c r="H4" s="209"/>
      <c r="I4" s="209"/>
      <c r="J4" s="510"/>
    </row>
    <row r="5" spans="1:11" x14ac:dyDescent="0.25">
      <c r="A5" s="801" t="s">
        <v>20</v>
      </c>
      <c r="B5" s="801"/>
      <c r="C5" s="823" t="s">
        <v>892</v>
      </c>
      <c r="D5" s="823"/>
      <c r="E5" s="823"/>
      <c r="F5" s="209"/>
      <c r="G5" s="209"/>
      <c r="H5" s="209"/>
      <c r="I5" s="209"/>
      <c r="J5" s="209"/>
    </row>
    <row r="6" spans="1:11" x14ac:dyDescent="0.25">
      <c r="A6" s="818" t="s">
        <v>1011</v>
      </c>
      <c r="B6" s="818"/>
      <c r="C6" s="818"/>
      <c r="D6" s="818"/>
      <c r="E6" s="818"/>
      <c r="F6" s="818"/>
      <c r="G6" s="818"/>
      <c r="H6" s="818"/>
      <c r="I6" s="818"/>
      <c r="J6" s="818"/>
    </row>
    <row r="7" spans="1:11" x14ac:dyDescent="0.25">
      <c r="A7" s="805" t="s">
        <v>22</v>
      </c>
      <c r="B7" s="805"/>
      <c r="C7" s="805"/>
      <c r="D7" s="805"/>
      <c r="E7" s="805"/>
      <c r="F7" s="805"/>
      <c r="G7" s="805"/>
      <c r="H7" s="805"/>
      <c r="I7" s="805"/>
      <c r="J7" s="805"/>
    </row>
    <row r="8" spans="1:11" x14ac:dyDescent="0.25">
      <c r="A8" s="3"/>
      <c r="B8" s="3"/>
      <c r="C8" s="3"/>
      <c r="D8" s="3"/>
      <c r="E8" s="3"/>
      <c r="F8" s="3"/>
      <c r="G8" s="3"/>
      <c r="H8" s="3"/>
      <c r="I8" s="3"/>
      <c r="J8" s="4" t="s">
        <v>13</v>
      </c>
    </row>
    <row r="9" spans="1:11" x14ac:dyDescent="0.25">
      <c r="A9" s="806" t="s">
        <v>23</v>
      </c>
      <c r="B9" s="806" t="s">
        <v>24</v>
      </c>
      <c r="C9" s="806" t="s">
        <v>25</v>
      </c>
      <c r="D9" s="806" t="s">
        <v>26</v>
      </c>
      <c r="E9" s="806" t="s">
        <v>27</v>
      </c>
      <c r="F9" s="806" t="s">
        <v>28</v>
      </c>
      <c r="G9" s="808" t="s">
        <v>29</v>
      </c>
      <c r="H9" s="809"/>
      <c r="I9" s="810"/>
      <c r="J9" s="806" t="s">
        <v>1241</v>
      </c>
    </row>
    <row r="10" spans="1:11" x14ac:dyDescent="0.25">
      <c r="A10" s="807"/>
      <c r="B10" s="807"/>
      <c r="C10" s="807"/>
      <c r="D10" s="807"/>
      <c r="E10" s="807"/>
      <c r="F10" s="807"/>
      <c r="G10" s="455">
        <v>2017</v>
      </c>
      <c r="H10" s="455">
        <v>2018</v>
      </c>
      <c r="I10" s="455">
        <v>2019</v>
      </c>
      <c r="J10" s="807"/>
    </row>
    <row r="11" spans="1:11" x14ac:dyDescent="0.25">
      <c r="A11" s="17">
        <v>1</v>
      </c>
      <c r="B11" s="25">
        <v>2</v>
      </c>
      <c r="C11" s="25">
        <v>3</v>
      </c>
      <c r="D11" s="17">
        <v>4</v>
      </c>
      <c r="E11" s="25">
        <v>5</v>
      </c>
      <c r="F11" s="147" t="s">
        <v>31</v>
      </c>
      <c r="G11" s="147">
        <v>7</v>
      </c>
      <c r="H11" s="147">
        <v>8</v>
      </c>
      <c r="I11" s="147">
        <v>9</v>
      </c>
      <c r="J11" s="25">
        <v>10</v>
      </c>
    </row>
    <row r="12" spans="1:11" x14ac:dyDescent="0.25">
      <c r="A12" s="124" t="s">
        <v>244</v>
      </c>
      <c r="B12" s="125" t="s">
        <v>1012</v>
      </c>
      <c r="C12" s="127" t="s">
        <v>691</v>
      </c>
      <c r="D12" s="127">
        <v>1</v>
      </c>
      <c r="E12" s="127">
        <v>17000</v>
      </c>
      <c r="F12" s="193">
        <f t="shared" ref="F12:F32" si="0">D12*E12</f>
        <v>17000</v>
      </c>
      <c r="G12" s="457">
        <f>3000+14000</f>
        <v>17000</v>
      </c>
      <c r="H12" s="457"/>
      <c r="I12" s="147"/>
      <c r="J12" s="132">
        <v>1150</v>
      </c>
    </row>
    <row r="13" spans="1:11" x14ac:dyDescent="0.25">
      <c r="A13" s="124" t="s">
        <v>278</v>
      </c>
      <c r="B13" s="125" t="s">
        <v>1013</v>
      </c>
      <c r="C13" s="127" t="s">
        <v>691</v>
      </c>
      <c r="D13" s="127">
        <v>1</v>
      </c>
      <c r="E13" s="127">
        <v>3000</v>
      </c>
      <c r="F13" s="193">
        <f t="shared" si="0"/>
        <v>3000</v>
      </c>
      <c r="G13" s="457">
        <f>1000+2000</f>
        <v>3000</v>
      </c>
      <c r="H13" s="457"/>
      <c r="I13" s="147"/>
      <c r="J13" s="132">
        <v>1150</v>
      </c>
    </row>
    <row r="14" spans="1:11" x14ac:dyDescent="0.25">
      <c r="A14" s="124" t="s">
        <v>280</v>
      </c>
      <c r="B14" s="125" t="s">
        <v>1014</v>
      </c>
      <c r="C14" s="127" t="s">
        <v>691</v>
      </c>
      <c r="D14" s="127">
        <v>1</v>
      </c>
      <c r="E14" s="127">
        <v>3000</v>
      </c>
      <c r="F14" s="193">
        <f t="shared" si="0"/>
        <v>3000</v>
      </c>
      <c r="G14" s="457">
        <v>3000</v>
      </c>
      <c r="H14" s="457"/>
      <c r="I14" s="147"/>
      <c r="J14" s="132">
        <v>1150</v>
      </c>
    </row>
    <row r="15" spans="1:11" x14ac:dyDescent="0.25">
      <c r="A15" s="124" t="s">
        <v>283</v>
      </c>
      <c r="B15" s="125" t="s">
        <v>1015</v>
      </c>
      <c r="C15" s="127" t="s">
        <v>691</v>
      </c>
      <c r="D15" s="127">
        <v>1</v>
      </c>
      <c r="E15" s="127">
        <v>3000</v>
      </c>
      <c r="F15" s="193">
        <f t="shared" si="0"/>
        <v>3000</v>
      </c>
      <c r="G15" s="457">
        <v>3000</v>
      </c>
      <c r="H15" s="457"/>
      <c r="I15" s="147"/>
      <c r="J15" s="132">
        <v>1150</v>
      </c>
    </row>
    <row r="16" spans="1:11" x14ac:dyDescent="0.25">
      <c r="A16" s="124" t="s">
        <v>285</v>
      </c>
      <c r="B16" s="125" t="s">
        <v>1016</v>
      </c>
      <c r="C16" s="127" t="s">
        <v>691</v>
      </c>
      <c r="D16" s="127">
        <v>1</v>
      </c>
      <c r="E16" s="127">
        <v>2000</v>
      </c>
      <c r="F16" s="193">
        <f t="shared" si="0"/>
        <v>2000</v>
      </c>
      <c r="G16" s="457"/>
      <c r="H16" s="457"/>
      <c r="I16" s="147">
        <v>2000</v>
      </c>
      <c r="J16" s="132">
        <v>1150</v>
      </c>
    </row>
    <row r="17" spans="1:10" x14ac:dyDescent="0.25">
      <c r="A17" s="124" t="s">
        <v>287</v>
      </c>
      <c r="B17" s="125" t="s">
        <v>1017</v>
      </c>
      <c r="C17" s="127" t="s">
        <v>1018</v>
      </c>
      <c r="D17" s="127">
        <v>1</v>
      </c>
      <c r="E17" s="127">
        <v>3000</v>
      </c>
      <c r="F17" s="193">
        <f t="shared" si="0"/>
        <v>3000</v>
      </c>
      <c r="G17" s="457"/>
      <c r="H17" s="457"/>
      <c r="I17" s="147"/>
      <c r="J17" s="132">
        <v>2279</v>
      </c>
    </row>
    <row r="18" spans="1:10" x14ac:dyDescent="0.25">
      <c r="A18" s="124" t="s">
        <v>289</v>
      </c>
      <c r="B18" s="125" t="s">
        <v>1019</v>
      </c>
      <c r="C18" s="127" t="s">
        <v>1020</v>
      </c>
      <c r="D18" s="127">
        <v>1</v>
      </c>
      <c r="E18" s="127">
        <v>2000</v>
      </c>
      <c r="F18" s="193">
        <f t="shared" si="0"/>
        <v>2000</v>
      </c>
      <c r="G18" s="457"/>
      <c r="H18" s="457"/>
      <c r="I18" s="147"/>
      <c r="J18" s="132">
        <v>2279</v>
      </c>
    </row>
    <row r="19" spans="1:10" x14ac:dyDescent="0.25">
      <c r="A19" s="124" t="s">
        <v>291</v>
      </c>
      <c r="B19" s="125" t="s">
        <v>1021</v>
      </c>
      <c r="C19" s="127" t="s">
        <v>1022</v>
      </c>
      <c r="D19" s="127">
        <v>1</v>
      </c>
      <c r="E19" s="127">
        <v>15000</v>
      </c>
      <c r="F19" s="193">
        <f t="shared" si="0"/>
        <v>15000</v>
      </c>
      <c r="G19" s="457"/>
      <c r="H19" s="457"/>
      <c r="I19" s="147"/>
      <c r="J19" s="132">
        <v>2261</v>
      </c>
    </row>
    <row r="20" spans="1:10" x14ac:dyDescent="0.25">
      <c r="A20" s="124" t="s">
        <v>293</v>
      </c>
      <c r="B20" s="125" t="s">
        <v>1023</v>
      </c>
      <c r="C20" s="127" t="s">
        <v>1024</v>
      </c>
      <c r="D20" s="127">
        <v>1</v>
      </c>
      <c r="E20" s="127">
        <v>1000</v>
      </c>
      <c r="F20" s="193">
        <f t="shared" si="0"/>
        <v>1000</v>
      </c>
      <c r="G20" s="457"/>
      <c r="H20" s="457"/>
      <c r="I20" s="147"/>
      <c r="J20" s="199" t="s">
        <v>1025</v>
      </c>
    </row>
    <row r="21" spans="1:10" x14ac:dyDescent="0.25">
      <c r="A21" s="124" t="s">
        <v>295</v>
      </c>
      <c r="B21" s="125" t="s">
        <v>1026</v>
      </c>
      <c r="C21" s="127" t="s">
        <v>691</v>
      </c>
      <c r="D21" s="127">
        <v>1</v>
      </c>
      <c r="E21" s="127">
        <v>7000</v>
      </c>
      <c r="F21" s="193">
        <f t="shared" si="0"/>
        <v>7000</v>
      </c>
      <c r="G21" s="457">
        <v>7000</v>
      </c>
      <c r="H21" s="457"/>
      <c r="I21" s="147"/>
      <c r="J21" s="132">
        <v>1150</v>
      </c>
    </row>
    <row r="22" spans="1:10" x14ac:dyDescent="0.25">
      <c r="A22" s="124" t="s">
        <v>297</v>
      </c>
      <c r="B22" s="125" t="s">
        <v>1027</v>
      </c>
      <c r="C22" s="127" t="s">
        <v>691</v>
      </c>
      <c r="D22" s="127">
        <v>7</v>
      </c>
      <c r="E22" s="127">
        <v>4300</v>
      </c>
      <c r="F22" s="193">
        <f t="shared" si="0"/>
        <v>30100</v>
      </c>
      <c r="G22" s="511">
        <v>18000</v>
      </c>
      <c r="H22" s="512"/>
      <c r="I22" s="513"/>
      <c r="J22" s="132">
        <v>1150</v>
      </c>
    </row>
    <row r="23" spans="1:10" ht="31.5" x14ac:dyDescent="0.25">
      <c r="A23" s="124" t="s">
        <v>299</v>
      </c>
      <c r="B23" s="125" t="s">
        <v>1028</v>
      </c>
      <c r="C23" s="127" t="s">
        <v>900</v>
      </c>
      <c r="D23" s="127">
        <v>1</v>
      </c>
      <c r="E23" s="127">
        <v>4500</v>
      </c>
      <c r="F23" s="193">
        <f t="shared" si="0"/>
        <v>4500</v>
      </c>
      <c r="G23" s="512"/>
      <c r="H23" s="512"/>
      <c r="I23" s="512"/>
      <c r="J23" s="132">
        <v>2262</v>
      </c>
    </row>
    <row r="24" spans="1:10" ht="31.5" x14ac:dyDescent="0.25">
      <c r="A24" s="124" t="s">
        <v>301</v>
      </c>
      <c r="B24" s="125" t="s">
        <v>1029</v>
      </c>
      <c r="C24" s="127" t="s">
        <v>900</v>
      </c>
      <c r="D24" s="127">
        <v>1</v>
      </c>
      <c r="E24" s="127">
        <v>2500</v>
      </c>
      <c r="F24" s="193">
        <f t="shared" si="0"/>
        <v>2500</v>
      </c>
      <c r="G24" s="512"/>
      <c r="H24" s="512"/>
      <c r="I24" s="512"/>
      <c r="J24" s="132">
        <v>2262</v>
      </c>
    </row>
    <row r="25" spans="1:10" x14ac:dyDescent="0.25">
      <c r="A25" s="124" t="s">
        <v>303</v>
      </c>
      <c r="B25" s="373" t="s">
        <v>1030</v>
      </c>
      <c r="C25" s="28" t="s">
        <v>1031</v>
      </c>
      <c r="D25" s="28">
        <v>1</v>
      </c>
      <c r="E25" s="28">
        <v>7000</v>
      </c>
      <c r="F25" s="332">
        <f t="shared" si="0"/>
        <v>7000</v>
      </c>
      <c r="G25" s="512"/>
      <c r="H25" s="512"/>
      <c r="I25" s="512"/>
      <c r="J25" s="120">
        <v>2279</v>
      </c>
    </row>
    <row r="26" spans="1:10" ht="31.5" x14ac:dyDescent="0.25">
      <c r="A26" s="124" t="s">
        <v>305</v>
      </c>
      <c r="B26" s="125" t="s">
        <v>1032</v>
      </c>
      <c r="C26" s="127" t="s">
        <v>691</v>
      </c>
      <c r="D26" s="127">
        <v>1</v>
      </c>
      <c r="E26" s="127">
        <v>10000</v>
      </c>
      <c r="F26" s="193">
        <f t="shared" si="0"/>
        <v>10000</v>
      </c>
      <c r="G26" s="512"/>
      <c r="H26" s="512"/>
      <c r="I26" s="512"/>
      <c r="J26" s="132">
        <v>1150</v>
      </c>
    </row>
    <row r="27" spans="1:10" x14ac:dyDescent="0.25">
      <c r="A27" s="124" t="s">
        <v>306</v>
      </c>
      <c r="B27" s="125" t="s">
        <v>1033</v>
      </c>
      <c r="C27" s="127" t="s">
        <v>1034</v>
      </c>
      <c r="D27" s="127">
        <v>1</v>
      </c>
      <c r="E27" s="127">
        <v>8550</v>
      </c>
      <c r="F27" s="193">
        <f t="shared" si="0"/>
        <v>8550</v>
      </c>
      <c r="G27" s="512"/>
      <c r="H27" s="512"/>
      <c r="I27" s="512"/>
      <c r="J27" s="132">
        <v>2239</v>
      </c>
    </row>
    <row r="28" spans="1:10" ht="31.5" x14ac:dyDescent="0.25">
      <c r="A28" s="124" t="s">
        <v>307</v>
      </c>
      <c r="B28" s="125" t="s">
        <v>1035</v>
      </c>
      <c r="C28" s="127" t="s">
        <v>915</v>
      </c>
      <c r="D28" s="127">
        <v>76</v>
      </c>
      <c r="E28" s="127">
        <v>54</v>
      </c>
      <c r="F28" s="193">
        <f t="shared" si="0"/>
        <v>4104</v>
      </c>
      <c r="G28" s="512"/>
      <c r="H28" s="512"/>
      <c r="I28" s="512"/>
      <c r="J28" s="132">
        <v>2111</v>
      </c>
    </row>
    <row r="29" spans="1:10" ht="31.5" x14ac:dyDescent="0.25">
      <c r="A29" s="124" t="s">
        <v>309</v>
      </c>
      <c r="B29" s="125" t="s">
        <v>1036</v>
      </c>
      <c r="C29" s="127" t="s">
        <v>916</v>
      </c>
      <c r="D29" s="127">
        <v>1</v>
      </c>
      <c r="E29" s="127">
        <v>6000</v>
      </c>
      <c r="F29" s="193">
        <f t="shared" si="0"/>
        <v>6000</v>
      </c>
      <c r="G29" s="514"/>
      <c r="H29" s="514"/>
      <c r="I29" s="514"/>
      <c r="J29" s="132">
        <v>2112</v>
      </c>
    </row>
    <row r="30" spans="1:10" x14ac:dyDescent="0.25">
      <c r="A30" s="124" t="s">
        <v>310</v>
      </c>
      <c r="B30" s="125" t="s">
        <v>1037</v>
      </c>
      <c r="C30" s="125" t="s">
        <v>1038</v>
      </c>
      <c r="D30" s="127">
        <v>1</v>
      </c>
      <c r="E30" s="127">
        <v>2000</v>
      </c>
      <c r="F30" s="193">
        <f t="shared" si="0"/>
        <v>2000</v>
      </c>
      <c r="G30" s="512"/>
      <c r="H30" s="512"/>
      <c r="I30" s="512"/>
      <c r="J30" s="132">
        <v>2239</v>
      </c>
    </row>
    <row r="31" spans="1:10" x14ac:dyDescent="0.25">
      <c r="A31" s="124" t="s">
        <v>311</v>
      </c>
      <c r="B31" s="125" t="s">
        <v>1039</v>
      </c>
      <c r="C31" s="127" t="s">
        <v>1040</v>
      </c>
      <c r="D31" s="127">
        <v>1</v>
      </c>
      <c r="E31" s="127">
        <v>500</v>
      </c>
      <c r="F31" s="193">
        <f t="shared" si="0"/>
        <v>500</v>
      </c>
      <c r="G31" s="512"/>
      <c r="H31" s="512"/>
      <c r="I31" s="512"/>
      <c r="J31" s="132">
        <v>2390</v>
      </c>
    </row>
    <row r="32" spans="1:10" x14ac:dyDescent="0.25">
      <c r="A32" s="124" t="s">
        <v>314</v>
      </c>
      <c r="B32" s="125" t="s">
        <v>53</v>
      </c>
      <c r="C32" s="127" t="s">
        <v>1041</v>
      </c>
      <c r="D32" s="127">
        <v>1</v>
      </c>
      <c r="E32" s="127">
        <v>1000</v>
      </c>
      <c r="F32" s="193">
        <f t="shared" si="0"/>
        <v>1000</v>
      </c>
      <c r="G32" s="512"/>
      <c r="H32" s="512"/>
      <c r="I32" s="512"/>
      <c r="J32" s="132">
        <v>2239</v>
      </c>
    </row>
    <row r="33" spans="1:10" x14ac:dyDescent="0.25">
      <c r="A33" s="126"/>
      <c r="B33" s="911" t="s">
        <v>40</v>
      </c>
      <c r="C33" s="912"/>
      <c r="D33" s="912"/>
      <c r="E33" s="913"/>
      <c r="F33" s="167">
        <f>SUM(F12:F32)</f>
        <v>132254</v>
      </c>
      <c r="G33" s="515">
        <f>SUM(G12:G32)</f>
        <v>51000</v>
      </c>
      <c r="H33" s="515">
        <f>SUM(H12:H32)</f>
        <v>0</v>
      </c>
      <c r="I33" s="515">
        <f>SUM(I12:I32)</f>
        <v>2000</v>
      </c>
      <c r="J33" s="516">
        <f>G33+H33+I33</f>
        <v>53000</v>
      </c>
    </row>
  </sheetData>
  <mergeCells count="17">
    <mergeCell ref="J9:J10"/>
    <mergeCell ref="A3:B3"/>
    <mergeCell ref="C3:E3"/>
    <mergeCell ref="A4:B4"/>
    <mergeCell ref="C4:E4"/>
    <mergeCell ref="B33:E33"/>
    <mergeCell ref="A5:B5"/>
    <mergeCell ref="C5:E5"/>
    <mergeCell ref="A6:J6"/>
    <mergeCell ref="A7:J7"/>
    <mergeCell ref="A9:A10"/>
    <mergeCell ref="B9:B10"/>
    <mergeCell ref="C9:C10"/>
    <mergeCell ref="D9:D10"/>
    <mergeCell ref="E9:E10"/>
    <mergeCell ref="F9:F10"/>
    <mergeCell ref="G9:I9"/>
  </mergeCells>
  <pageMargins left="0.70866141732283472" right="0.70866141732283472" top="0.74803149606299213" bottom="0.74803149606299213" header="0.31496062992125984" footer="0.31496062992125984"/>
  <pageSetup paperSize="9" scale="76"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K33"/>
  <sheetViews>
    <sheetView workbookViewId="0">
      <selection activeCell="B29" sqref="B29"/>
    </sheetView>
  </sheetViews>
  <sheetFormatPr defaultColWidth="10.42578125" defaultRowHeight="15.75" x14ac:dyDescent="0.25"/>
  <cols>
    <col min="1" max="1" width="7" style="355" customWidth="1"/>
    <col min="2" max="2" width="71.140625" style="355" customWidth="1"/>
    <col min="3" max="3" width="12.42578125" style="355" customWidth="1"/>
    <col min="4" max="9" width="10.42578125" style="355"/>
    <col min="10" max="10" width="18.7109375" style="355" customWidth="1"/>
    <col min="11" max="16384" width="10.42578125" style="355"/>
  </cols>
  <sheetData>
    <row r="1" spans="1:11" x14ac:dyDescent="0.25">
      <c r="J1" s="350" t="s">
        <v>1603</v>
      </c>
      <c r="K1" s="399"/>
    </row>
    <row r="2" spans="1:11" x14ac:dyDescent="0.25">
      <c r="A2" s="788" t="s">
        <v>17</v>
      </c>
      <c r="B2" s="788"/>
      <c r="C2" s="914" t="s">
        <v>10</v>
      </c>
      <c r="D2" s="787"/>
      <c r="E2" s="787"/>
      <c r="F2" s="351"/>
      <c r="G2" s="351"/>
      <c r="H2" s="351"/>
      <c r="I2" s="351"/>
      <c r="J2" s="351"/>
    </row>
    <row r="3" spans="1:11" x14ac:dyDescent="0.25">
      <c r="A3" s="785" t="s">
        <v>19</v>
      </c>
      <c r="B3" s="786"/>
      <c r="C3" s="914" t="s">
        <v>10</v>
      </c>
      <c r="D3" s="914"/>
      <c r="E3" s="914"/>
      <c r="F3" s="351"/>
      <c r="G3" s="351"/>
      <c r="H3" s="351"/>
      <c r="I3" s="351"/>
      <c r="J3" s="351"/>
    </row>
    <row r="4" spans="1:11" x14ac:dyDescent="0.25">
      <c r="A4" s="788" t="s">
        <v>20</v>
      </c>
      <c r="B4" s="788"/>
      <c r="C4" s="915" t="s">
        <v>12</v>
      </c>
      <c r="D4" s="789"/>
      <c r="E4" s="789"/>
      <c r="F4" s="351"/>
      <c r="G4" s="351"/>
      <c r="H4" s="351"/>
      <c r="I4" s="351"/>
      <c r="J4" s="351"/>
    </row>
    <row r="5" spans="1:11" x14ac:dyDescent="0.25">
      <c r="A5" s="836" t="s">
        <v>1042</v>
      </c>
      <c r="B5" s="836"/>
      <c r="C5" s="836"/>
      <c r="D5" s="836"/>
      <c r="E5" s="836"/>
      <c r="F5" s="836"/>
      <c r="G5" s="836"/>
      <c r="H5" s="836"/>
      <c r="I5" s="836"/>
      <c r="J5" s="836"/>
    </row>
    <row r="6" spans="1:11" x14ac:dyDescent="0.25">
      <c r="A6" s="793" t="s">
        <v>22</v>
      </c>
      <c r="B6" s="793"/>
      <c r="C6" s="793"/>
      <c r="D6" s="793"/>
      <c r="E6" s="793"/>
      <c r="F6" s="793"/>
      <c r="G6" s="793"/>
      <c r="H6" s="793"/>
      <c r="I6" s="793"/>
      <c r="J6" s="793"/>
    </row>
    <row r="7" spans="1:11" x14ac:dyDescent="0.25">
      <c r="A7" s="400"/>
      <c r="B7" s="400"/>
      <c r="C7" s="400"/>
      <c r="D7" s="400"/>
      <c r="E7" s="400"/>
      <c r="F7" s="400"/>
      <c r="G7" s="400"/>
      <c r="H7" s="400"/>
      <c r="I7" s="400"/>
      <c r="J7" s="352" t="s">
        <v>13</v>
      </c>
      <c r="K7" s="399"/>
    </row>
    <row r="8" spans="1:11" s="401" customFormat="1" ht="31.5" customHeight="1" x14ac:dyDescent="0.25">
      <c r="A8" s="794" t="s">
        <v>23</v>
      </c>
      <c r="B8" s="794" t="s">
        <v>24</v>
      </c>
      <c r="C8" s="794" t="s">
        <v>25</v>
      </c>
      <c r="D8" s="794" t="s">
        <v>26</v>
      </c>
      <c r="E8" s="794" t="s">
        <v>27</v>
      </c>
      <c r="F8" s="794" t="s">
        <v>28</v>
      </c>
      <c r="G8" s="796" t="s">
        <v>29</v>
      </c>
      <c r="H8" s="797"/>
      <c r="I8" s="798"/>
      <c r="J8" s="794" t="s">
        <v>1276</v>
      </c>
    </row>
    <row r="9" spans="1:11" s="401" customFormat="1" x14ac:dyDescent="0.25">
      <c r="A9" s="795"/>
      <c r="B9" s="795"/>
      <c r="C9" s="795"/>
      <c r="D9" s="795"/>
      <c r="E9" s="795"/>
      <c r="F9" s="795"/>
      <c r="G9" s="402">
        <v>2017</v>
      </c>
      <c r="H9" s="402">
        <v>2018</v>
      </c>
      <c r="I9" s="402">
        <v>2019</v>
      </c>
      <c r="J9" s="795"/>
    </row>
    <row r="10" spans="1:11" s="405" customFormat="1" x14ac:dyDescent="0.25">
      <c r="A10" s="403">
        <v>1</v>
      </c>
      <c r="B10" s="353">
        <v>2</v>
      </c>
      <c r="C10" s="353">
        <v>3</v>
      </c>
      <c r="D10" s="403">
        <v>4</v>
      </c>
      <c r="E10" s="353">
        <v>5</v>
      </c>
      <c r="F10" s="404" t="s">
        <v>31</v>
      </c>
      <c r="G10" s="404">
        <v>7</v>
      </c>
      <c r="H10" s="404"/>
      <c r="I10" s="404">
        <v>9</v>
      </c>
      <c r="J10" s="353">
        <v>10</v>
      </c>
    </row>
    <row r="11" spans="1:11" x14ac:dyDescent="0.25">
      <c r="A11" s="406" t="s">
        <v>32</v>
      </c>
      <c r="B11" s="219" t="s">
        <v>1316</v>
      </c>
      <c r="C11" s="407" t="s">
        <v>1043</v>
      </c>
      <c r="D11" s="407">
        <v>8</v>
      </c>
      <c r="E11" s="407">
        <v>600</v>
      </c>
      <c r="F11" s="408">
        <f>D11*E11</f>
        <v>4800</v>
      </c>
      <c r="G11" s="408">
        <v>4800</v>
      </c>
      <c r="H11" s="409"/>
      <c r="I11" s="409">
        <v>0</v>
      </c>
      <c r="J11" s="132">
        <v>2279</v>
      </c>
    </row>
    <row r="12" spans="1:11" x14ac:dyDescent="0.25">
      <c r="A12" s="406" t="s">
        <v>33</v>
      </c>
      <c r="B12" s="219" t="s">
        <v>1317</v>
      </c>
      <c r="C12" s="407" t="s">
        <v>1043</v>
      </c>
      <c r="D12" s="407">
        <v>4</v>
      </c>
      <c r="E12" s="407">
        <v>740</v>
      </c>
      <c r="F12" s="410">
        <f t="shared" ref="F12:F23" si="0">D12*E12</f>
        <v>2960</v>
      </c>
      <c r="G12" s="410">
        <v>2960</v>
      </c>
      <c r="H12" s="409">
        <v>0</v>
      </c>
      <c r="I12" s="409">
        <v>0</v>
      </c>
      <c r="J12" s="132">
        <v>2279</v>
      </c>
    </row>
    <row r="13" spans="1:11" ht="31.5" x14ac:dyDescent="0.25">
      <c r="A13" s="406" t="s">
        <v>35</v>
      </c>
      <c r="B13" s="219" t="s">
        <v>1318</v>
      </c>
      <c r="C13" s="407" t="s">
        <v>1043</v>
      </c>
      <c r="D13" s="407">
        <v>4</v>
      </c>
      <c r="E13" s="407">
        <v>550</v>
      </c>
      <c r="F13" s="410">
        <f t="shared" si="0"/>
        <v>2200</v>
      </c>
      <c r="G13" s="410">
        <v>2200</v>
      </c>
      <c r="H13" s="409"/>
      <c r="I13" s="409"/>
      <c r="J13" s="132">
        <v>2279</v>
      </c>
    </row>
    <row r="14" spans="1:11" ht="31.5" x14ac:dyDescent="0.25">
      <c r="A14" s="406" t="s">
        <v>37</v>
      </c>
      <c r="B14" s="219" t="s">
        <v>1044</v>
      </c>
      <c r="C14" s="407" t="s">
        <v>1045</v>
      </c>
      <c r="D14" s="407">
        <v>2</v>
      </c>
      <c r="E14" s="407">
        <v>1650</v>
      </c>
      <c r="F14" s="410">
        <f t="shared" si="0"/>
        <v>3300</v>
      </c>
      <c r="G14" s="410">
        <v>3300</v>
      </c>
      <c r="H14" s="409"/>
      <c r="I14" s="409"/>
      <c r="J14" s="132">
        <v>2279</v>
      </c>
    </row>
    <row r="15" spans="1:11" ht="31.5" x14ac:dyDescent="0.25">
      <c r="A15" s="406" t="s">
        <v>38</v>
      </c>
      <c r="B15" s="219" t="s">
        <v>1046</v>
      </c>
      <c r="C15" s="407" t="s">
        <v>1047</v>
      </c>
      <c r="D15" s="407">
        <v>45</v>
      </c>
      <c r="E15" s="407">
        <v>16.5</v>
      </c>
      <c r="F15" s="410">
        <f t="shared" si="0"/>
        <v>743</v>
      </c>
      <c r="G15" s="410">
        <v>743</v>
      </c>
      <c r="H15" s="409"/>
      <c r="I15" s="409"/>
      <c r="J15" s="132">
        <v>2279</v>
      </c>
    </row>
    <row r="16" spans="1:11" ht="31.5" x14ac:dyDescent="0.25">
      <c r="A16" s="406" t="s">
        <v>39</v>
      </c>
      <c r="B16" s="356" t="s">
        <v>1048</v>
      </c>
      <c r="C16" s="407" t="s">
        <v>199</v>
      </c>
      <c r="D16" s="407">
        <v>95</v>
      </c>
      <c r="E16" s="407">
        <v>45</v>
      </c>
      <c r="F16" s="410">
        <f t="shared" si="0"/>
        <v>4275</v>
      </c>
      <c r="G16" s="410">
        <v>4275</v>
      </c>
      <c r="H16" s="409"/>
      <c r="I16" s="409"/>
      <c r="J16" s="132">
        <v>2279</v>
      </c>
    </row>
    <row r="17" spans="1:10" x14ac:dyDescent="0.25">
      <c r="A17" s="406" t="s">
        <v>59</v>
      </c>
      <c r="B17" s="356" t="s">
        <v>1319</v>
      </c>
      <c r="C17" s="407" t="s">
        <v>215</v>
      </c>
      <c r="D17" s="407">
        <v>48</v>
      </c>
      <c r="E17" s="407">
        <v>27.22</v>
      </c>
      <c r="F17" s="410">
        <f t="shared" si="0"/>
        <v>1307</v>
      </c>
      <c r="G17" s="410">
        <v>1307</v>
      </c>
      <c r="H17" s="409"/>
      <c r="I17" s="409"/>
      <c r="J17" s="132">
        <v>2279</v>
      </c>
    </row>
    <row r="18" spans="1:10" ht="31.5" x14ac:dyDescent="0.25">
      <c r="A18" s="406" t="s">
        <v>60</v>
      </c>
      <c r="B18" s="356" t="s">
        <v>1320</v>
      </c>
      <c r="C18" s="407" t="s">
        <v>215</v>
      </c>
      <c r="D18" s="403">
        <v>48</v>
      </c>
      <c r="E18" s="403">
        <v>73.48</v>
      </c>
      <c r="F18" s="411">
        <f t="shared" si="0"/>
        <v>3527</v>
      </c>
      <c r="G18" s="411">
        <v>3527</v>
      </c>
      <c r="H18" s="412"/>
      <c r="I18" s="412"/>
      <c r="J18" s="132">
        <v>2279</v>
      </c>
    </row>
    <row r="19" spans="1:10" ht="31.5" x14ac:dyDescent="0.25">
      <c r="A19" s="406" t="s">
        <v>61</v>
      </c>
      <c r="B19" s="356" t="s">
        <v>1321</v>
      </c>
      <c r="C19" s="407" t="s">
        <v>215</v>
      </c>
      <c r="D19" s="403">
        <v>5</v>
      </c>
      <c r="E19" s="403">
        <v>75</v>
      </c>
      <c r="F19" s="411">
        <f t="shared" si="0"/>
        <v>375</v>
      </c>
      <c r="G19" s="411">
        <v>375</v>
      </c>
      <c r="H19" s="412"/>
      <c r="I19" s="412"/>
      <c r="J19" s="132">
        <v>2312</v>
      </c>
    </row>
    <row r="20" spans="1:10" ht="31.5" x14ac:dyDescent="0.25">
      <c r="A20" s="406" t="s">
        <v>104</v>
      </c>
      <c r="B20" s="356" t="s">
        <v>1322</v>
      </c>
      <c r="C20" s="407" t="s">
        <v>215</v>
      </c>
      <c r="D20" s="403">
        <v>24</v>
      </c>
      <c r="E20" s="403">
        <v>153.4</v>
      </c>
      <c r="F20" s="411">
        <f t="shared" si="0"/>
        <v>3682</v>
      </c>
      <c r="G20" s="411">
        <v>3682</v>
      </c>
      <c r="H20" s="412"/>
      <c r="I20" s="412"/>
      <c r="J20" s="132">
        <v>2312</v>
      </c>
    </row>
    <row r="21" spans="1:10" x14ac:dyDescent="0.25">
      <c r="A21" s="406" t="s">
        <v>106</v>
      </c>
      <c r="B21" s="356" t="s">
        <v>1323</v>
      </c>
      <c r="C21" s="407" t="s">
        <v>215</v>
      </c>
      <c r="D21" s="403">
        <v>3000</v>
      </c>
      <c r="E21" s="403">
        <v>0.25700000000000001</v>
      </c>
      <c r="F21" s="411">
        <f t="shared" si="0"/>
        <v>771</v>
      </c>
      <c r="G21" s="411">
        <v>771</v>
      </c>
      <c r="H21" s="412"/>
      <c r="I21" s="412"/>
      <c r="J21" s="132">
        <v>2279</v>
      </c>
    </row>
    <row r="22" spans="1:10" x14ac:dyDescent="0.25">
      <c r="A22" s="406" t="s">
        <v>109</v>
      </c>
      <c r="B22" s="356" t="s">
        <v>1324</v>
      </c>
      <c r="C22" s="407" t="s">
        <v>215</v>
      </c>
      <c r="D22" s="403">
        <v>2</v>
      </c>
      <c r="E22" s="403">
        <v>445</v>
      </c>
      <c r="F22" s="411">
        <f t="shared" si="0"/>
        <v>890</v>
      </c>
      <c r="G22" s="411">
        <v>890</v>
      </c>
      <c r="H22" s="412"/>
      <c r="I22" s="412"/>
      <c r="J22" s="132">
        <v>5238</v>
      </c>
    </row>
    <row r="23" spans="1:10" ht="31.5" x14ac:dyDescent="0.25">
      <c r="A23" s="406" t="s">
        <v>111</v>
      </c>
      <c r="B23" s="356" t="s">
        <v>1325</v>
      </c>
      <c r="C23" s="407" t="s">
        <v>199</v>
      </c>
      <c r="D23" s="403">
        <v>75</v>
      </c>
      <c r="E23" s="403">
        <v>50</v>
      </c>
      <c r="F23" s="411">
        <f t="shared" si="0"/>
        <v>3750</v>
      </c>
      <c r="G23" s="411">
        <v>3750</v>
      </c>
      <c r="H23" s="412"/>
      <c r="I23" s="412"/>
      <c r="J23" s="132">
        <v>2279</v>
      </c>
    </row>
    <row r="24" spans="1:10" ht="47.25" x14ac:dyDescent="0.25">
      <c r="A24" s="406" t="s">
        <v>113</v>
      </c>
      <c r="B24" s="356" t="s">
        <v>1326</v>
      </c>
      <c r="C24" s="407" t="s">
        <v>1045</v>
      </c>
      <c r="D24" s="407">
        <v>2</v>
      </c>
      <c r="E24" s="407">
        <v>1005.5</v>
      </c>
      <c r="F24" s="410">
        <f>D24*E24</f>
        <v>2011</v>
      </c>
      <c r="G24" s="410">
        <v>2011</v>
      </c>
      <c r="H24" s="409"/>
      <c r="I24" s="409"/>
      <c r="J24" s="132">
        <v>2120</v>
      </c>
    </row>
    <row r="25" spans="1:10" x14ac:dyDescent="0.25">
      <c r="A25" s="354"/>
      <c r="B25" s="791" t="s">
        <v>40</v>
      </c>
      <c r="C25" s="791"/>
      <c r="D25" s="791"/>
      <c r="E25" s="791"/>
      <c r="F25" s="413">
        <f>SUM(F11:F24)</f>
        <v>34591</v>
      </c>
      <c r="G25" s="413">
        <f>SUM(G11:G24)</f>
        <v>34591</v>
      </c>
      <c r="H25" s="413">
        <f>SUM(H11:H24)</f>
        <v>0</v>
      </c>
      <c r="I25" s="413">
        <f>SUM(I11:I24)</f>
        <v>0</v>
      </c>
      <c r="J25" s="354"/>
    </row>
    <row r="27" spans="1:10" x14ac:dyDescent="0.25">
      <c r="B27" s="397"/>
    </row>
    <row r="30" spans="1:10" x14ac:dyDescent="0.25">
      <c r="B30" s="414"/>
    </row>
    <row r="32" spans="1:10" x14ac:dyDescent="0.25">
      <c r="B32" s="398" t="s">
        <v>1049</v>
      </c>
    </row>
    <row r="33" spans="2:2" x14ac:dyDescent="0.25">
      <c r="B33" s="414" t="s">
        <v>1050</v>
      </c>
    </row>
  </sheetData>
  <mergeCells count="17">
    <mergeCell ref="A2:B2"/>
    <mergeCell ref="C2:E2"/>
    <mergeCell ref="A3:B3"/>
    <mergeCell ref="C3:E3"/>
    <mergeCell ref="A4:B4"/>
    <mergeCell ref="C4:E4"/>
    <mergeCell ref="B25:E25"/>
    <mergeCell ref="A5:J5"/>
    <mergeCell ref="A6:J6"/>
    <mergeCell ref="A8:A9"/>
    <mergeCell ref="B8:B9"/>
    <mergeCell ref="C8:C9"/>
    <mergeCell ref="D8:D9"/>
    <mergeCell ref="E8:E9"/>
    <mergeCell ref="F8:F9"/>
    <mergeCell ref="G8:I8"/>
    <mergeCell ref="J8:J9"/>
  </mergeCells>
  <hyperlinks>
    <hyperlink ref="B33" r:id="rId1" xr:uid="{00000000-0004-0000-3000-000000000000}"/>
  </hyperlinks>
  <pageMargins left="0.70866141732283472" right="0.70866141732283472" top="0.74803149606299213" bottom="0.74803149606299213" header="0.31496062992125984" footer="0.31496062992125984"/>
  <pageSetup paperSize="9" scale="72"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8"/>
  <sheetViews>
    <sheetView workbookViewId="0">
      <selection activeCell="I20" sqref="I20"/>
    </sheetView>
  </sheetViews>
  <sheetFormatPr defaultRowHeight="15.75" x14ac:dyDescent="0.25"/>
  <cols>
    <col min="1" max="1" width="5" style="1" customWidth="1"/>
    <col min="2" max="2" width="24.7109375" style="1" customWidth="1"/>
    <col min="3" max="3" width="20.28515625" style="1" customWidth="1"/>
    <col min="4" max="4" width="17.28515625" style="1" customWidth="1"/>
    <col min="5" max="5" width="15.140625" style="1" customWidth="1"/>
    <col min="6" max="6" width="21.7109375" style="1" customWidth="1"/>
    <col min="7" max="7" width="8.7109375" style="1" bestFit="1" customWidth="1"/>
    <col min="8" max="8" width="5.5703125" style="1" bestFit="1" customWidth="1"/>
    <col min="9" max="9" width="21.7109375" style="1" customWidth="1"/>
    <col min="10" max="10" width="47" style="1" customWidth="1"/>
    <col min="11" max="16384" width="9.140625" style="1"/>
  </cols>
  <sheetData>
    <row r="1" spans="1:11" x14ac:dyDescent="0.25">
      <c r="J1" s="208" t="s">
        <v>1218</v>
      </c>
      <c r="K1" s="2"/>
    </row>
    <row r="2" spans="1:11" x14ac:dyDescent="0.25">
      <c r="A2" s="801" t="s">
        <v>17</v>
      </c>
      <c r="B2" s="801"/>
      <c r="C2" s="822" t="s">
        <v>2</v>
      </c>
      <c r="D2" s="822"/>
      <c r="E2" s="822"/>
      <c r="F2" s="209"/>
      <c r="G2" s="209"/>
      <c r="H2" s="209"/>
      <c r="I2" s="209"/>
      <c r="J2" s="209"/>
    </row>
    <row r="3" spans="1:11" x14ac:dyDescent="0.25">
      <c r="A3" s="799" t="s">
        <v>19</v>
      </c>
      <c r="B3" s="800"/>
      <c r="C3" s="822" t="s">
        <v>2</v>
      </c>
      <c r="D3" s="822"/>
      <c r="E3" s="822"/>
      <c r="F3" s="209"/>
      <c r="G3" s="209"/>
      <c r="H3" s="209"/>
      <c r="I3" s="209"/>
      <c r="J3" s="205"/>
    </row>
    <row r="4" spans="1:11" x14ac:dyDescent="0.25">
      <c r="A4" s="801" t="s">
        <v>20</v>
      </c>
      <c r="B4" s="801"/>
      <c r="C4" s="823" t="s">
        <v>2</v>
      </c>
      <c r="D4" s="823"/>
      <c r="E4" s="823"/>
      <c r="F4" s="209"/>
      <c r="G4" s="209"/>
      <c r="H4" s="209"/>
      <c r="I4" s="209"/>
      <c r="J4" s="209"/>
    </row>
    <row r="5" spans="1:11" ht="34.5" customHeight="1" x14ac:dyDescent="0.25">
      <c r="A5" s="824"/>
      <c r="B5" s="824"/>
      <c r="C5" s="824"/>
      <c r="D5" s="824"/>
      <c r="E5" s="824"/>
      <c r="F5" s="824"/>
      <c r="G5" s="824"/>
      <c r="H5" s="824"/>
      <c r="I5" s="824"/>
      <c r="J5" s="824"/>
    </row>
    <row r="6" spans="1:11" ht="24.75" customHeight="1" x14ac:dyDescent="0.25">
      <c r="A6" s="825" t="s">
        <v>1773</v>
      </c>
      <c r="B6" s="825"/>
      <c r="C6" s="825"/>
      <c r="D6" s="825"/>
      <c r="E6" s="825"/>
      <c r="F6" s="825"/>
      <c r="G6" s="825"/>
      <c r="H6" s="825"/>
      <c r="I6" s="825"/>
      <c r="J6" s="825"/>
    </row>
    <row r="7" spans="1:11" ht="19.5" customHeight="1" x14ac:dyDescent="0.25">
      <c r="A7" s="3"/>
      <c r="B7" s="3"/>
      <c r="C7" s="3"/>
      <c r="D7" s="3"/>
      <c r="E7" s="3"/>
      <c r="F7" s="3"/>
      <c r="G7" s="3"/>
      <c r="H7" s="3"/>
      <c r="I7" s="3"/>
      <c r="J7" s="4" t="s">
        <v>13</v>
      </c>
      <c r="K7" s="2"/>
    </row>
    <row r="8" spans="1:11" s="5" customFormat="1" ht="34.5" customHeight="1" x14ac:dyDescent="0.25">
      <c r="A8" s="806" t="s">
        <v>23</v>
      </c>
      <c r="B8" s="806" t="s">
        <v>24</v>
      </c>
      <c r="C8" s="806" t="s">
        <v>25</v>
      </c>
      <c r="D8" s="820" t="s">
        <v>26</v>
      </c>
      <c r="E8" s="806" t="s">
        <v>27</v>
      </c>
      <c r="F8" s="806" t="s">
        <v>28</v>
      </c>
      <c r="G8" s="808" t="s">
        <v>29</v>
      </c>
      <c r="H8" s="809"/>
      <c r="I8" s="810"/>
      <c r="J8" s="806" t="s">
        <v>30</v>
      </c>
    </row>
    <row r="9" spans="1:11" s="5" customFormat="1" ht="25.5" customHeight="1" x14ac:dyDescent="0.25">
      <c r="A9" s="807"/>
      <c r="B9" s="807"/>
      <c r="C9" s="807"/>
      <c r="D9" s="821"/>
      <c r="E9" s="807"/>
      <c r="F9" s="807"/>
      <c r="G9" s="6">
        <v>2017</v>
      </c>
      <c r="H9" s="6">
        <v>2018</v>
      </c>
      <c r="I9" s="6">
        <v>2019</v>
      </c>
      <c r="J9" s="807"/>
    </row>
    <row r="10" spans="1:11" s="13" customFormat="1" ht="25.5" customHeight="1" x14ac:dyDescent="0.25">
      <c r="A10" s="17">
        <v>1</v>
      </c>
      <c r="B10" s="25">
        <v>2</v>
      </c>
      <c r="C10" s="25">
        <v>3</v>
      </c>
      <c r="D10" s="17">
        <v>4</v>
      </c>
      <c r="E10" s="25">
        <v>5</v>
      </c>
      <c r="F10" s="147" t="s">
        <v>31</v>
      </c>
      <c r="G10" s="147">
        <v>7</v>
      </c>
      <c r="H10" s="147">
        <v>8</v>
      </c>
      <c r="I10" s="147">
        <v>9</v>
      </c>
      <c r="J10" s="25">
        <v>10</v>
      </c>
    </row>
    <row r="11" spans="1:11" x14ac:dyDescent="0.25">
      <c r="A11" s="124" t="s">
        <v>32</v>
      </c>
      <c r="B11" s="127" t="s">
        <v>70</v>
      </c>
      <c r="C11" s="127" t="s">
        <v>71</v>
      </c>
      <c r="D11" s="127">
        <v>43</v>
      </c>
      <c r="E11" s="127">
        <v>200</v>
      </c>
      <c r="F11" s="142">
        <f>D11*E11</f>
        <v>8600</v>
      </c>
      <c r="G11" s="142">
        <v>8600</v>
      </c>
      <c r="H11" s="142"/>
      <c r="I11" s="142"/>
      <c r="J11" s="125">
        <v>2264</v>
      </c>
    </row>
    <row r="12" spans="1:11" ht="15" customHeight="1" x14ac:dyDescent="0.25">
      <c r="A12" s="124" t="s">
        <v>33</v>
      </c>
      <c r="B12" s="125" t="s">
        <v>72</v>
      </c>
      <c r="C12" s="127" t="s">
        <v>73</v>
      </c>
      <c r="D12" s="127">
        <v>100</v>
      </c>
      <c r="E12" s="127">
        <v>30</v>
      </c>
      <c r="F12" s="142">
        <f t="shared" ref="F12:F17" si="0">D12*E12</f>
        <v>3000</v>
      </c>
      <c r="G12" s="142">
        <v>3000</v>
      </c>
      <c r="H12" s="142"/>
      <c r="I12" s="142"/>
      <c r="J12" s="125">
        <v>2312</v>
      </c>
    </row>
    <row r="13" spans="1:11" x14ac:dyDescent="0.25">
      <c r="A13" s="124" t="s">
        <v>35</v>
      </c>
      <c r="B13" s="127" t="s">
        <v>74</v>
      </c>
      <c r="C13" s="127" t="s">
        <v>73</v>
      </c>
      <c r="D13" s="127">
        <v>300</v>
      </c>
      <c r="E13" s="127">
        <v>1</v>
      </c>
      <c r="F13" s="142">
        <f t="shared" si="0"/>
        <v>300</v>
      </c>
      <c r="G13" s="142">
        <v>300</v>
      </c>
      <c r="H13" s="142"/>
      <c r="I13" s="142"/>
      <c r="J13" s="125">
        <v>2314</v>
      </c>
    </row>
    <row r="14" spans="1:11" x14ac:dyDescent="0.25">
      <c r="A14" s="124" t="s">
        <v>37</v>
      </c>
      <c r="B14" s="127" t="s">
        <v>75</v>
      </c>
      <c r="C14" s="127" t="s">
        <v>76</v>
      </c>
      <c r="D14" s="127">
        <v>300</v>
      </c>
      <c r="E14" s="127">
        <v>2</v>
      </c>
      <c r="F14" s="142">
        <f t="shared" si="0"/>
        <v>600</v>
      </c>
      <c r="G14" s="142">
        <v>600</v>
      </c>
      <c r="H14" s="142"/>
      <c r="I14" s="142"/>
      <c r="J14" s="125">
        <v>2314</v>
      </c>
    </row>
    <row r="15" spans="1:11" x14ac:dyDescent="0.25">
      <c r="A15" s="124" t="s">
        <v>38</v>
      </c>
      <c r="B15" s="127" t="s">
        <v>77</v>
      </c>
      <c r="C15" s="127" t="s">
        <v>73</v>
      </c>
      <c r="D15" s="224">
        <v>1000</v>
      </c>
      <c r="E15" s="127">
        <f>7*1.21</f>
        <v>8.4700000000000006</v>
      </c>
      <c r="F15" s="142">
        <f t="shared" si="0"/>
        <v>8470</v>
      </c>
      <c r="G15" s="142">
        <v>8470</v>
      </c>
      <c r="H15" s="142"/>
      <c r="I15" s="142"/>
      <c r="J15" s="125">
        <v>2314</v>
      </c>
    </row>
    <row r="16" spans="1:11" x14ac:dyDescent="0.25">
      <c r="A16" s="124" t="s">
        <v>39</v>
      </c>
      <c r="B16" s="125" t="s">
        <v>78</v>
      </c>
      <c r="C16" s="127" t="s">
        <v>79</v>
      </c>
      <c r="D16" s="127">
        <v>405</v>
      </c>
      <c r="E16" s="127">
        <v>1.21</v>
      </c>
      <c r="F16" s="142">
        <f t="shared" si="0"/>
        <v>490</v>
      </c>
      <c r="G16" s="142">
        <v>490</v>
      </c>
      <c r="H16" s="142"/>
      <c r="I16" s="142"/>
      <c r="J16" s="125">
        <v>2322</v>
      </c>
    </row>
    <row r="17" spans="1:10" x14ac:dyDescent="0.25">
      <c r="A17" s="124" t="s">
        <v>59</v>
      </c>
      <c r="B17" s="125" t="s">
        <v>80</v>
      </c>
      <c r="C17" s="127" t="s">
        <v>73</v>
      </c>
      <c r="D17" s="127">
        <v>1</v>
      </c>
      <c r="E17" s="127">
        <v>5000</v>
      </c>
      <c r="F17" s="142">
        <f t="shared" si="0"/>
        <v>5000</v>
      </c>
      <c r="G17" s="142">
        <v>5000</v>
      </c>
      <c r="H17" s="142"/>
      <c r="I17" s="142"/>
      <c r="J17" s="127">
        <v>5121</v>
      </c>
    </row>
    <row r="18" spans="1:10" x14ac:dyDescent="0.25">
      <c r="A18" s="126"/>
      <c r="B18" s="803" t="s">
        <v>40</v>
      </c>
      <c r="C18" s="803"/>
      <c r="D18" s="803"/>
      <c r="E18" s="803"/>
      <c r="F18" s="7">
        <f>SUM(F11:F17)</f>
        <v>26460</v>
      </c>
      <c r="G18" s="7">
        <f>SUM(G11:G17)</f>
        <v>26460</v>
      </c>
      <c r="H18" s="7">
        <f>SUM(H11:H17)</f>
        <v>0</v>
      </c>
      <c r="I18" s="7">
        <f>SUM(I11:I17)</f>
        <v>0</v>
      </c>
      <c r="J18" s="126"/>
    </row>
  </sheetData>
  <mergeCells count="17">
    <mergeCell ref="B18:E18"/>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6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K22"/>
  <sheetViews>
    <sheetView workbookViewId="0">
      <selection activeCell="J1" sqref="J1"/>
    </sheetView>
  </sheetViews>
  <sheetFormatPr defaultRowHeight="15.75" x14ac:dyDescent="0.25"/>
  <cols>
    <col min="1" max="1" width="5" style="1" customWidth="1"/>
    <col min="2" max="2" width="66.140625" style="1" bestFit="1" customWidth="1"/>
    <col min="3" max="3" width="27.140625" style="1" customWidth="1"/>
    <col min="4" max="4" width="10.28515625" style="1" customWidth="1"/>
    <col min="5" max="5" width="15.140625" style="1" customWidth="1"/>
    <col min="6" max="6" width="13.7109375" style="1" customWidth="1"/>
    <col min="7" max="9" width="9.28515625" style="1" customWidth="1"/>
    <col min="10" max="10" width="17.140625" style="1" customWidth="1"/>
    <col min="11" max="16384" width="9.140625" style="1"/>
  </cols>
  <sheetData>
    <row r="1" spans="1:11" x14ac:dyDescent="0.25">
      <c r="J1" s="208" t="s">
        <v>1312</v>
      </c>
      <c r="K1" s="2"/>
    </row>
    <row r="2" spans="1:11" x14ac:dyDescent="0.25">
      <c r="A2" s="801" t="s">
        <v>17</v>
      </c>
      <c r="B2" s="801"/>
      <c r="C2" s="822" t="s">
        <v>11</v>
      </c>
      <c r="D2" s="822"/>
      <c r="E2" s="822"/>
      <c r="F2" s="209"/>
      <c r="G2" s="209"/>
      <c r="H2" s="209"/>
      <c r="I2" s="209"/>
      <c r="J2" s="209"/>
    </row>
    <row r="3" spans="1:11" x14ac:dyDescent="0.25">
      <c r="A3" s="799" t="s">
        <v>19</v>
      </c>
      <c r="B3" s="800"/>
      <c r="C3" s="822" t="s">
        <v>11</v>
      </c>
      <c r="D3" s="822"/>
      <c r="E3" s="822"/>
      <c r="F3" s="209"/>
      <c r="G3" s="209"/>
      <c r="H3" s="209"/>
      <c r="I3" s="209"/>
      <c r="J3" s="205"/>
    </row>
    <row r="4" spans="1:11" x14ac:dyDescent="0.25">
      <c r="A4" s="801" t="s">
        <v>20</v>
      </c>
      <c r="B4" s="801"/>
      <c r="C4" s="823" t="s">
        <v>12</v>
      </c>
      <c r="D4" s="823"/>
      <c r="E4" s="823"/>
      <c r="F4" s="209"/>
      <c r="G4" s="209"/>
      <c r="H4" s="209"/>
      <c r="I4" s="209"/>
      <c r="J4" s="209"/>
    </row>
    <row r="5" spans="1:11" x14ac:dyDescent="0.25">
      <c r="A5" s="818" t="s">
        <v>1051</v>
      </c>
      <c r="B5" s="818"/>
      <c r="C5" s="818"/>
      <c r="D5" s="818"/>
      <c r="E5" s="818"/>
      <c r="F5" s="818"/>
      <c r="G5" s="818"/>
      <c r="H5" s="818"/>
      <c r="I5" s="818"/>
      <c r="J5" s="818"/>
    </row>
    <row r="6" spans="1:11" x14ac:dyDescent="0.25">
      <c r="A6" s="805" t="s">
        <v>22</v>
      </c>
      <c r="B6" s="805"/>
      <c r="C6" s="805"/>
      <c r="D6" s="805"/>
      <c r="E6" s="805"/>
      <c r="F6" s="805"/>
      <c r="G6" s="805"/>
      <c r="H6" s="805"/>
      <c r="I6" s="805"/>
      <c r="J6" s="805"/>
    </row>
    <row r="7" spans="1:11" x14ac:dyDescent="0.25">
      <c r="A7" s="3"/>
      <c r="B7" s="3"/>
      <c r="C7" s="3"/>
      <c r="D7" s="3"/>
      <c r="E7" s="3"/>
      <c r="F7" s="3"/>
      <c r="G7" s="3"/>
      <c r="H7" s="3"/>
      <c r="I7" s="3"/>
      <c r="J7" s="4" t="s">
        <v>13</v>
      </c>
      <c r="K7" s="2"/>
    </row>
    <row r="8" spans="1:11" s="5" customFormat="1" ht="43.5" customHeight="1" x14ac:dyDescent="0.25">
      <c r="A8" s="806" t="s">
        <v>23</v>
      </c>
      <c r="B8" s="806" t="s">
        <v>24</v>
      </c>
      <c r="C8" s="806" t="s">
        <v>25</v>
      </c>
      <c r="D8" s="806" t="s">
        <v>26</v>
      </c>
      <c r="E8" s="806" t="s">
        <v>27</v>
      </c>
      <c r="F8" s="806" t="s">
        <v>28</v>
      </c>
      <c r="G8" s="808" t="s">
        <v>29</v>
      </c>
      <c r="H8" s="809"/>
      <c r="I8" s="810"/>
      <c r="J8" s="806" t="s">
        <v>1241</v>
      </c>
    </row>
    <row r="9" spans="1:11" s="5" customFormat="1" ht="24" customHeight="1" x14ac:dyDescent="0.25">
      <c r="A9" s="807"/>
      <c r="B9" s="807"/>
      <c r="C9" s="807"/>
      <c r="D9" s="807"/>
      <c r="E9" s="807"/>
      <c r="F9" s="807"/>
      <c r="G9" s="6">
        <v>2017</v>
      </c>
      <c r="H9" s="6">
        <v>2018</v>
      </c>
      <c r="I9" s="6">
        <v>2019</v>
      </c>
      <c r="J9" s="807"/>
    </row>
    <row r="10" spans="1:11" s="13" customFormat="1" x14ac:dyDescent="0.25">
      <c r="A10" s="17">
        <v>1</v>
      </c>
      <c r="B10" s="25">
        <v>2</v>
      </c>
      <c r="C10" s="25">
        <v>3</v>
      </c>
      <c r="D10" s="17">
        <v>4</v>
      </c>
      <c r="E10" s="25">
        <v>5</v>
      </c>
      <c r="F10" s="25" t="s">
        <v>31</v>
      </c>
      <c r="G10" s="25">
        <v>7</v>
      </c>
      <c r="H10" s="25">
        <v>8</v>
      </c>
      <c r="I10" s="25">
        <v>9</v>
      </c>
      <c r="J10" s="25">
        <v>10</v>
      </c>
    </row>
    <row r="11" spans="1:11" x14ac:dyDescent="0.25">
      <c r="A11" s="124" t="s">
        <v>32</v>
      </c>
      <c r="B11" s="127" t="s">
        <v>1052</v>
      </c>
      <c r="C11" s="127" t="s">
        <v>1053</v>
      </c>
      <c r="D11" s="127">
        <v>15</v>
      </c>
      <c r="E11" s="127">
        <v>250</v>
      </c>
      <c r="F11" s="142">
        <f>D11*E11</f>
        <v>3750</v>
      </c>
      <c r="G11" s="142"/>
      <c r="H11" s="142"/>
      <c r="I11" s="142">
        <v>3750</v>
      </c>
      <c r="J11" s="132">
        <v>2122</v>
      </c>
    </row>
    <row r="12" spans="1:11" x14ac:dyDescent="0.25">
      <c r="A12" s="124" t="s">
        <v>33</v>
      </c>
      <c r="B12" s="127" t="s">
        <v>1054</v>
      </c>
      <c r="C12" s="127" t="s">
        <v>170</v>
      </c>
      <c r="D12" s="127">
        <v>3</v>
      </c>
      <c r="E12" s="127">
        <v>600</v>
      </c>
      <c r="F12" s="142">
        <f t="shared" ref="F12:F21" si="0">D12*E12</f>
        <v>1800</v>
      </c>
      <c r="G12" s="142"/>
      <c r="H12" s="142"/>
      <c r="I12" s="142">
        <v>1800</v>
      </c>
      <c r="J12" s="132">
        <v>1150</v>
      </c>
    </row>
    <row r="13" spans="1:11" x14ac:dyDescent="0.25">
      <c r="A13" s="124" t="s">
        <v>35</v>
      </c>
      <c r="B13" s="127" t="s">
        <v>1054</v>
      </c>
      <c r="C13" s="127" t="s">
        <v>170</v>
      </c>
      <c r="D13" s="127">
        <v>3</v>
      </c>
      <c r="E13" s="127">
        <v>600</v>
      </c>
      <c r="F13" s="142">
        <f t="shared" si="0"/>
        <v>1800</v>
      </c>
      <c r="G13" s="142"/>
      <c r="H13" s="142"/>
      <c r="I13" s="142">
        <v>1800</v>
      </c>
      <c r="J13" s="132">
        <v>1150</v>
      </c>
    </row>
    <row r="14" spans="1:11" x14ac:dyDescent="0.25">
      <c r="A14" s="124" t="s">
        <v>37</v>
      </c>
      <c r="B14" s="127" t="s">
        <v>1054</v>
      </c>
      <c r="C14" s="127" t="s">
        <v>170</v>
      </c>
      <c r="D14" s="127">
        <v>3</v>
      </c>
      <c r="E14" s="127">
        <v>1800</v>
      </c>
      <c r="F14" s="142">
        <f t="shared" si="0"/>
        <v>5400</v>
      </c>
      <c r="G14" s="142"/>
      <c r="H14" s="142"/>
      <c r="I14" s="142">
        <v>5400</v>
      </c>
      <c r="J14" s="132">
        <v>1150</v>
      </c>
    </row>
    <row r="15" spans="1:11" x14ac:dyDescent="0.25">
      <c r="A15" s="124" t="s">
        <v>38</v>
      </c>
      <c r="B15" s="127" t="s">
        <v>1055</v>
      </c>
      <c r="C15" s="127" t="s">
        <v>170</v>
      </c>
      <c r="D15" s="127">
        <v>5</v>
      </c>
      <c r="E15" s="127">
        <v>500</v>
      </c>
      <c r="F15" s="142">
        <f t="shared" si="0"/>
        <v>2500</v>
      </c>
      <c r="G15" s="142"/>
      <c r="H15" s="142"/>
      <c r="I15" s="142">
        <v>2500</v>
      </c>
      <c r="J15" s="132">
        <v>1150</v>
      </c>
    </row>
    <row r="16" spans="1:11" x14ac:dyDescent="0.25">
      <c r="A16" s="124" t="s">
        <v>39</v>
      </c>
      <c r="B16" s="127" t="s">
        <v>1056</v>
      </c>
      <c r="C16" s="127" t="s">
        <v>170</v>
      </c>
      <c r="D16" s="127">
        <v>9</v>
      </c>
      <c r="E16" s="127">
        <v>500</v>
      </c>
      <c r="F16" s="142">
        <f t="shared" si="0"/>
        <v>4500</v>
      </c>
      <c r="G16" s="142"/>
      <c r="H16" s="142"/>
      <c r="I16" s="142">
        <v>4500</v>
      </c>
      <c r="J16" s="132">
        <v>1150</v>
      </c>
    </row>
    <row r="17" spans="1:10" x14ac:dyDescent="0.25">
      <c r="A17" s="124" t="s">
        <v>59</v>
      </c>
      <c r="B17" s="127" t="s">
        <v>1057</v>
      </c>
      <c r="C17" s="127" t="s">
        <v>170</v>
      </c>
      <c r="D17" s="127">
        <v>45</v>
      </c>
      <c r="E17" s="127">
        <v>450</v>
      </c>
      <c r="F17" s="142">
        <f t="shared" si="0"/>
        <v>20250</v>
      </c>
      <c r="G17" s="142"/>
      <c r="H17" s="142"/>
      <c r="I17" s="142">
        <v>20250</v>
      </c>
      <c r="J17" s="132">
        <v>1150</v>
      </c>
    </row>
    <row r="18" spans="1:10" x14ac:dyDescent="0.25">
      <c r="A18" s="124" t="s">
        <v>60</v>
      </c>
      <c r="B18" s="127" t="s">
        <v>1058</v>
      </c>
      <c r="C18" s="127" t="s">
        <v>1059</v>
      </c>
      <c r="D18" s="28">
        <v>3</v>
      </c>
      <c r="E18" s="28">
        <v>2500</v>
      </c>
      <c r="F18" s="220">
        <f t="shared" si="0"/>
        <v>7500</v>
      </c>
      <c r="G18" s="220"/>
      <c r="H18" s="220"/>
      <c r="I18" s="220">
        <v>7500</v>
      </c>
      <c r="J18" s="132">
        <v>2233</v>
      </c>
    </row>
    <row r="19" spans="1:10" x14ac:dyDescent="0.25">
      <c r="A19" s="124" t="s">
        <v>61</v>
      </c>
      <c r="B19" s="127" t="s">
        <v>1060</v>
      </c>
      <c r="C19" s="127" t="s">
        <v>1061</v>
      </c>
      <c r="D19" s="28">
        <v>3</v>
      </c>
      <c r="E19" s="28">
        <v>500</v>
      </c>
      <c r="F19" s="142">
        <f t="shared" si="0"/>
        <v>1500</v>
      </c>
      <c r="G19" s="220"/>
      <c r="H19" s="220"/>
      <c r="I19" s="220">
        <v>1500</v>
      </c>
      <c r="J19" s="132">
        <v>2231</v>
      </c>
    </row>
    <row r="20" spans="1:10" x14ac:dyDescent="0.25">
      <c r="A20" s="124" t="s">
        <v>295</v>
      </c>
      <c r="B20" s="127" t="s">
        <v>1062</v>
      </c>
      <c r="C20" s="127" t="s">
        <v>1063</v>
      </c>
      <c r="D20" s="28">
        <v>600</v>
      </c>
      <c r="E20" s="28">
        <v>15</v>
      </c>
      <c r="F20" s="142">
        <f t="shared" si="0"/>
        <v>9000</v>
      </c>
      <c r="G20" s="220"/>
      <c r="H20" s="220"/>
      <c r="I20" s="220">
        <v>9000</v>
      </c>
      <c r="J20" s="132">
        <v>2239</v>
      </c>
    </row>
    <row r="21" spans="1:10" ht="31.5" x14ac:dyDescent="0.25">
      <c r="A21" s="124" t="s">
        <v>106</v>
      </c>
      <c r="B21" s="125" t="s">
        <v>1313</v>
      </c>
      <c r="C21" s="127" t="s">
        <v>1064</v>
      </c>
      <c r="D21" s="127">
        <v>300</v>
      </c>
      <c r="E21" s="127">
        <v>40</v>
      </c>
      <c r="F21" s="142">
        <f t="shared" si="0"/>
        <v>12000</v>
      </c>
      <c r="G21" s="142"/>
      <c r="H21" s="142"/>
      <c r="I21" s="142">
        <v>12000</v>
      </c>
      <c r="J21" s="132">
        <v>2239</v>
      </c>
    </row>
    <row r="22" spans="1:10" x14ac:dyDescent="0.25">
      <c r="A22" s="126"/>
      <c r="B22" s="803" t="s">
        <v>40</v>
      </c>
      <c r="C22" s="803"/>
      <c r="D22" s="803"/>
      <c r="E22" s="803"/>
      <c r="F22" s="7">
        <f>SUM(F11:F21)</f>
        <v>70000</v>
      </c>
      <c r="G22" s="7">
        <f>SUM(G11:G21)</f>
        <v>0</v>
      </c>
      <c r="H22" s="7">
        <f>SUM(H11:H21)</f>
        <v>0</v>
      </c>
      <c r="I22" s="7">
        <f>SUM(I11:I21)</f>
        <v>70000</v>
      </c>
      <c r="J22" s="126"/>
    </row>
  </sheetData>
  <mergeCells count="17">
    <mergeCell ref="A2:B2"/>
    <mergeCell ref="C2:E2"/>
    <mergeCell ref="A3:B3"/>
    <mergeCell ref="C3:E3"/>
    <mergeCell ref="A4:B4"/>
    <mergeCell ref="C4:E4"/>
    <mergeCell ref="B22:E22"/>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71"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K12"/>
  <sheetViews>
    <sheetView workbookViewId="0">
      <selection activeCell="J11" sqref="J11"/>
    </sheetView>
  </sheetViews>
  <sheetFormatPr defaultRowHeight="15.75" x14ac:dyDescent="0.25"/>
  <cols>
    <col min="1" max="1" width="5" style="1" customWidth="1"/>
    <col min="2" max="2" width="18" style="1" customWidth="1"/>
    <col min="3" max="3" width="20.7109375" style="1" customWidth="1"/>
    <col min="4" max="4" width="17.28515625" style="1" customWidth="1"/>
    <col min="5" max="5" width="15.140625" style="1" customWidth="1"/>
    <col min="6" max="9" width="21.7109375" style="1" customWidth="1"/>
    <col min="10" max="10" width="47" style="1" customWidth="1"/>
    <col min="11" max="16384" width="9.140625" style="1"/>
  </cols>
  <sheetData>
    <row r="1" spans="1:11" x14ac:dyDescent="0.25">
      <c r="J1" s="208" t="s">
        <v>1604</v>
      </c>
      <c r="K1" s="2"/>
    </row>
    <row r="2" spans="1:11" x14ac:dyDescent="0.25">
      <c r="A2" s="801" t="s">
        <v>17</v>
      </c>
      <c r="B2" s="801"/>
      <c r="C2" s="822" t="s">
        <v>12</v>
      </c>
      <c r="D2" s="822"/>
      <c r="E2" s="822"/>
      <c r="F2" s="209"/>
      <c r="G2" s="209"/>
      <c r="H2" s="209"/>
      <c r="I2" s="209"/>
      <c r="J2" s="209"/>
    </row>
    <row r="3" spans="1:11" x14ac:dyDescent="0.25">
      <c r="A3" s="799" t="s">
        <v>19</v>
      </c>
      <c r="B3" s="800"/>
      <c r="C3" s="822" t="s">
        <v>12</v>
      </c>
      <c r="D3" s="822"/>
      <c r="E3" s="822"/>
      <c r="F3" s="209"/>
      <c r="G3" s="209"/>
      <c r="H3" s="209"/>
      <c r="I3" s="209"/>
      <c r="J3" s="205"/>
    </row>
    <row r="4" spans="1:11" x14ac:dyDescent="0.25">
      <c r="A4" s="801" t="s">
        <v>20</v>
      </c>
      <c r="B4" s="801"/>
      <c r="C4" s="822" t="s">
        <v>12</v>
      </c>
      <c r="D4" s="822"/>
      <c r="E4" s="822"/>
      <c r="F4" s="209"/>
      <c r="G4" s="209"/>
      <c r="H4" s="209"/>
      <c r="I4" s="209"/>
      <c r="J4" s="209"/>
    </row>
    <row r="5" spans="1:11" x14ac:dyDescent="0.25">
      <c r="A5" s="818" t="s">
        <v>1185</v>
      </c>
      <c r="B5" s="818"/>
      <c r="C5" s="818"/>
      <c r="D5" s="818"/>
      <c r="E5" s="818"/>
      <c r="F5" s="818"/>
      <c r="G5" s="818"/>
      <c r="H5" s="818"/>
      <c r="I5" s="818"/>
      <c r="J5" s="818"/>
    </row>
    <row r="6" spans="1:11" x14ac:dyDescent="0.25">
      <c r="A6" s="805" t="s">
        <v>22</v>
      </c>
      <c r="B6" s="805"/>
      <c r="C6" s="805"/>
      <c r="D6" s="805"/>
      <c r="E6" s="805"/>
      <c r="F6" s="805"/>
      <c r="G6" s="805"/>
      <c r="H6" s="805"/>
      <c r="I6" s="805"/>
      <c r="J6" s="805"/>
    </row>
    <row r="7" spans="1:11" x14ac:dyDescent="0.25">
      <c r="A7" s="3"/>
      <c r="B7" s="3"/>
      <c r="C7" s="3"/>
      <c r="D7" s="3"/>
      <c r="E7" s="3"/>
      <c r="F7" s="3"/>
      <c r="G7" s="3"/>
      <c r="H7" s="3"/>
      <c r="I7" s="3"/>
      <c r="J7" s="4" t="s">
        <v>13</v>
      </c>
      <c r="K7" s="2"/>
    </row>
    <row r="8" spans="1:11" s="5" customFormat="1" x14ac:dyDescent="0.25">
      <c r="A8" s="806" t="s">
        <v>23</v>
      </c>
      <c r="B8" s="806" t="s">
        <v>24</v>
      </c>
      <c r="C8" s="806" t="s">
        <v>25</v>
      </c>
      <c r="D8" s="820" t="s">
        <v>26</v>
      </c>
      <c r="E8" s="806" t="s">
        <v>27</v>
      </c>
      <c r="F8" s="806" t="s">
        <v>28</v>
      </c>
      <c r="G8" s="808" t="s">
        <v>29</v>
      </c>
      <c r="H8" s="809"/>
      <c r="I8" s="810"/>
      <c r="J8" s="806" t="s">
        <v>30</v>
      </c>
    </row>
    <row r="9" spans="1:11" s="5" customFormat="1" x14ac:dyDescent="0.25">
      <c r="A9" s="807"/>
      <c r="B9" s="807"/>
      <c r="C9" s="807"/>
      <c r="D9" s="821"/>
      <c r="E9" s="807"/>
      <c r="F9" s="807"/>
      <c r="G9" s="6">
        <v>2017</v>
      </c>
      <c r="H9" s="6">
        <v>2018</v>
      </c>
      <c r="I9" s="6">
        <v>2019</v>
      </c>
      <c r="J9" s="807"/>
    </row>
    <row r="10" spans="1:11" s="13" customFormat="1" x14ac:dyDescent="0.25">
      <c r="A10" s="17">
        <v>1</v>
      </c>
      <c r="B10" s="25">
        <v>2</v>
      </c>
      <c r="C10" s="25">
        <v>3</v>
      </c>
      <c r="D10" s="17">
        <v>4</v>
      </c>
      <c r="E10" s="25">
        <v>5</v>
      </c>
      <c r="F10" s="147" t="s">
        <v>31</v>
      </c>
      <c r="G10" s="147">
        <v>7</v>
      </c>
      <c r="H10" s="147">
        <v>8</v>
      </c>
      <c r="I10" s="147">
        <v>9</v>
      </c>
      <c r="J10" s="25">
        <v>10</v>
      </c>
    </row>
    <row r="11" spans="1:11" x14ac:dyDescent="0.25">
      <c r="A11" s="124" t="s">
        <v>32</v>
      </c>
      <c r="B11" s="125" t="s">
        <v>1186</v>
      </c>
      <c r="C11" s="127"/>
      <c r="D11" s="127">
        <v>1</v>
      </c>
      <c r="E11" s="127">
        <v>378283</v>
      </c>
      <c r="F11" s="142">
        <f>D11*E11</f>
        <v>378283</v>
      </c>
      <c r="G11" s="142">
        <v>378283</v>
      </c>
      <c r="H11" s="142">
        <v>0</v>
      </c>
      <c r="I11" s="142">
        <v>0</v>
      </c>
      <c r="J11" s="132"/>
    </row>
    <row r="12" spans="1:11" x14ac:dyDescent="0.25">
      <c r="A12" s="126"/>
      <c r="B12" s="803" t="s">
        <v>40</v>
      </c>
      <c r="C12" s="803"/>
      <c r="D12" s="803"/>
      <c r="E12" s="803"/>
      <c r="F12" s="7">
        <f>SUM(F11:F11)</f>
        <v>378283</v>
      </c>
      <c r="G12" s="7">
        <f>SUM(G11:G11)</f>
        <v>378283</v>
      </c>
      <c r="H12" s="7">
        <f>SUM(H11:H11)</f>
        <v>0</v>
      </c>
      <c r="I12" s="7">
        <f>SUM(I11:I11)</f>
        <v>0</v>
      </c>
      <c r="J12" s="126"/>
    </row>
  </sheetData>
  <mergeCells count="17">
    <mergeCell ref="B12:E12"/>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62"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L26"/>
  <sheetViews>
    <sheetView topLeftCell="A8" zoomScale="73" zoomScaleNormal="73" workbookViewId="0">
      <selection activeCell="C12" sqref="C12"/>
    </sheetView>
  </sheetViews>
  <sheetFormatPr defaultRowHeight="15.75" x14ac:dyDescent="0.25"/>
  <cols>
    <col min="1" max="1" width="5" style="150" customWidth="1"/>
    <col min="2" max="2" width="71" style="150" customWidth="1"/>
    <col min="3" max="3" width="12.85546875" style="150" customWidth="1"/>
    <col min="4" max="4" width="9.28515625" style="150" customWidth="1"/>
    <col min="5" max="5" width="15.140625" style="150" customWidth="1"/>
    <col min="6" max="6" width="13.85546875" style="150" customWidth="1"/>
    <col min="7" max="11" width="11.85546875" style="150" bestFit="1" customWidth="1"/>
    <col min="12" max="12" width="32.140625" style="150" customWidth="1"/>
    <col min="13" max="16384" width="9.140625" style="150"/>
  </cols>
  <sheetData>
    <row r="1" spans="1:12" x14ac:dyDescent="0.25">
      <c r="L1" s="208" t="s">
        <v>1729</v>
      </c>
    </row>
    <row r="2" spans="1:12" x14ac:dyDescent="0.25">
      <c r="A2" s="1187" t="s">
        <v>17</v>
      </c>
      <c r="B2" s="1187"/>
      <c r="C2" s="1188" t="s">
        <v>12</v>
      </c>
      <c r="D2" s="1188"/>
      <c r="E2" s="1188"/>
      <c r="F2" s="324"/>
      <c r="G2" s="324"/>
      <c r="H2" s="324"/>
      <c r="I2" s="324"/>
      <c r="J2" s="324"/>
      <c r="K2" s="324"/>
      <c r="L2" s="324"/>
    </row>
    <row r="3" spans="1:12" x14ac:dyDescent="0.25">
      <c r="A3" s="1189" t="s">
        <v>19</v>
      </c>
      <c r="B3" s="1190"/>
      <c r="C3" s="1188" t="s">
        <v>12</v>
      </c>
      <c r="D3" s="1188"/>
      <c r="E3" s="1188"/>
      <c r="F3" s="324"/>
      <c r="G3" s="324"/>
      <c r="H3" s="324"/>
      <c r="I3" s="324"/>
      <c r="J3" s="324"/>
      <c r="K3" s="324"/>
      <c r="L3" s="1191"/>
    </row>
    <row r="4" spans="1:12" x14ac:dyDescent="0.25">
      <c r="A4" s="1187" t="s">
        <v>20</v>
      </c>
      <c r="B4" s="1187"/>
      <c r="C4" s="1188" t="s">
        <v>12</v>
      </c>
      <c r="D4" s="1188"/>
      <c r="E4" s="1188"/>
      <c r="F4" s="324"/>
      <c r="G4" s="324"/>
      <c r="H4" s="324"/>
      <c r="I4" s="324"/>
      <c r="J4" s="324"/>
      <c r="K4" s="324"/>
      <c r="L4" s="324"/>
    </row>
    <row r="5" spans="1:12" x14ac:dyDescent="0.25">
      <c r="A5" s="1192" t="s">
        <v>1181</v>
      </c>
      <c r="B5" s="1192"/>
      <c r="C5" s="1192"/>
      <c r="D5" s="1192"/>
      <c r="E5" s="1192"/>
      <c r="F5" s="1192"/>
      <c r="G5" s="1192"/>
      <c r="H5" s="1192"/>
      <c r="I5" s="1192"/>
      <c r="J5" s="1192"/>
      <c r="K5" s="1192"/>
      <c r="L5" s="1192"/>
    </row>
    <row r="6" spans="1:12" x14ac:dyDescent="0.25">
      <c r="A6" s="1193" t="s">
        <v>22</v>
      </c>
      <c r="B6" s="1193"/>
      <c r="C6" s="1193"/>
      <c r="D6" s="1193"/>
      <c r="E6" s="1193"/>
      <c r="F6" s="1193"/>
      <c r="G6" s="1193"/>
      <c r="H6" s="1193"/>
      <c r="I6" s="1193"/>
      <c r="J6" s="1193"/>
      <c r="K6" s="1193"/>
      <c r="L6" s="1193"/>
    </row>
    <row r="7" spans="1:12" x14ac:dyDescent="0.25">
      <c r="A7" s="656"/>
      <c r="B7" s="656"/>
      <c r="C7" s="656"/>
      <c r="D7" s="656"/>
      <c r="E7" s="656"/>
      <c r="F7" s="656"/>
      <c r="G7" s="656"/>
      <c r="H7" s="656"/>
      <c r="I7" s="656"/>
      <c r="J7" s="656"/>
      <c r="K7" s="656"/>
      <c r="L7" s="657" t="s">
        <v>13</v>
      </c>
    </row>
    <row r="8" spans="1:12" x14ac:dyDescent="0.25">
      <c r="A8" s="923" t="s">
        <v>23</v>
      </c>
      <c r="B8" s="923" t="s">
        <v>24</v>
      </c>
      <c r="C8" s="923" t="s">
        <v>25</v>
      </c>
      <c r="D8" s="923" t="s">
        <v>26</v>
      </c>
      <c r="E8" s="923" t="s">
        <v>27</v>
      </c>
      <c r="F8" s="923" t="s">
        <v>28</v>
      </c>
      <c r="G8" s="925" t="s">
        <v>29</v>
      </c>
      <c r="H8" s="926"/>
      <c r="I8" s="926"/>
      <c r="J8" s="926"/>
      <c r="K8" s="927"/>
      <c r="L8" s="923" t="s">
        <v>1241</v>
      </c>
    </row>
    <row r="9" spans="1:12" x14ac:dyDescent="0.25">
      <c r="A9" s="924"/>
      <c r="B9" s="924"/>
      <c r="C9" s="924"/>
      <c r="D9" s="924"/>
      <c r="E9" s="924"/>
      <c r="F9" s="924"/>
      <c r="G9" s="542">
        <v>2017</v>
      </c>
      <c r="H9" s="542">
        <v>2018</v>
      </c>
      <c r="I9" s="542">
        <v>2019</v>
      </c>
      <c r="J9" s="542">
        <v>2020</v>
      </c>
      <c r="K9" s="542">
        <v>2021</v>
      </c>
      <c r="L9" s="924"/>
    </row>
    <row r="10" spans="1:12" x14ac:dyDescent="0.25">
      <c r="A10" s="658"/>
      <c r="B10" s="1194">
        <v>2</v>
      </c>
      <c r="C10" s="1194">
        <v>3</v>
      </c>
      <c r="D10" s="658">
        <v>4</v>
      </c>
      <c r="E10" s="1194">
        <v>5</v>
      </c>
      <c r="F10" s="1195" t="s">
        <v>31</v>
      </c>
      <c r="G10" s="1195">
        <v>7</v>
      </c>
      <c r="H10" s="1195">
        <v>8</v>
      </c>
      <c r="I10" s="1195">
        <v>9</v>
      </c>
      <c r="J10" s="1195">
        <v>10</v>
      </c>
      <c r="K10" s="1195">
        <v>11</v>
      </c>
      <c r="L10" s="1194">
        <v>12</v>
      </c>
    </row>
    <row r="11" spans="1:12" ht="63" x14ac:dyDescent="0.25">
      <c r="A11" s="333" t="s">
        <v>1352</v>
      </c>
      <c r="B11" s="395" t="s">
        <v>2147</v>
      </c>
      <c r="C11" s="334"/>
      <c r="D11" s="334">
        <v>1</v>
      </c>
      <c r="E11" s="517">
        <f>F11</f>
        <v>1065750</v>
      </c>
      <c r="F11" s="337">
        <f>SUM(G11:K11)</f>
        <v>1065750</v>
      </c>
      <c r="G11" s="338">
        <v>0</v>
      </c>
      <c r="H11" s="338">
        <v>0</v>
      </c>
      <c r="I11" s="338">
        <v>640750</v>
      </c>
      <c r="J11" s="338">
        <v>205000</v>
      </c>
      <c r="K11" s="338">
        <v>220000</v>
      </c>
      <c r="L11" s="518"/>
    </row>
    <row r="12" spans="1:12" ht="78.75" x14ac:dyDescent="0.25">
      <c r="A12" s="333" t="s">
        <v>1353</v>
      </c>
      <c r="B12" s="395" t="s">
        <v>1182</v>
      </c>
      <c r="C12" s="334"/>
      <c r="D12" s="334">
        <v>1</v>
      </c>
      <c r="E12" s="517">
        <f>F12</f>
        <v>1164712</v>
      </c>
      <c r="F12" s="337">
        <f>SUM(G12:K12)</f>
        <v>1164712</v>
      </c>
      <c r="G12" s="338">
        <v>109000</v>
      </c>
      <c r="H12" s="338">
        <v>250000</v>
      </c>
      <c r="I12" s="338">
        <v>520180</v>
      </c>
      <c r="J12" s="338">
        <v>135532</v>
      </c>
      <c r="K12" s="338">
        <v>150000</v>
      </c>
      <c r="L12" s="518"/>
    </row>
    <row r="13" spans="1:12" ht="47.25" x14ac:dyDescent="0.25">
      <c r="A13" s="333" t="s">
        <v>1354</v>
      </c>
      <c r="B13" s="396" t="s">
        <v>1310</v>
      </c>
      <c r="C13" s="334"/>
      <c r="D13" s="334">
        <v>1</v>
      </c>
      <c r="E13" s="517">
        <f>F13</f>
        <v>2244691</v>
      </c>
      <c r="F13" s="519">
        <f>SUM(G13:K13)</f>
        <v>2244691</v>
      </c>
      <c r="G13" s="520">
        <v>1076103</v>
      </c>
      <c r="H13" s="520">
        <f>SUM(H14+H18+H19)</f>
        <v>1168588</v>
      </c>
      <c r="I13" s="520">
        <v>0</v>
      </c>
      <c r="J13" s="338">
        <v>0</v>
      </c>
      <c r="K13" s="338">
        <v>0</v>
      </c>
      <c r="L13" s="518"/>
    </row>
    <row r="14" spans="1:12" ht="63" x14ac:dyDescent="0.25">
      <c r="A14" s="1196" t="s">
        <v>1457</v>
      </c>
      <c r="B14" s="521" t="s">
        <v>1769</v>
      </c>
      <c r="C14" s="334"/>
      <c r="D14" s="334">
        <v>1</v>
      </c>
      <c r="E14" s="517">
        <f>320436+633000+150000</f>
        <v>1103436</v>
      </c>
      <c r="F14" s="519"/>
      <c r="G14" s="517"/>
      <c r="H14" s="517">
        <v>1103436</v>
      </c>
      <c r="I14" s="520"/>
      <c r="J14" s="520"/>
      <c r="K14" s="520"/>
      <c r="L14" s="1197"/>
    </row>
    <row r="15" spans="1:12" x14ac:dyDescent="0.25">
      <c r="A15" s="1196"/>
      <c r="B15" s="744" t="s">
        <v>1772</v>
      </c>
      <c r="C15" s="334"/>
      <c r="D15" s="334"/>
      <c r="E15" s="517"/>
      <c r="F15" s="519"/>
      <c r="G15" s="520"/>
      <c r="H15" s="517"/>
      <c r="I15" s="520"/>
      <c r="J15" s="520"/>
      <c r="K15" s="520"/>
      <c r="L15" s="518"/>
    </row>
    <row r="16" spans="1:12" x14ac:dyDescent="0.25">
      <c r="A16" s="1196"/>
      <c r="B16" s="744" t="s">
        <v>1771</v>
      </c>
      <c r="C16" s="334"/>
      <c r="D16" s="334"/>
      <c r="E16" s="517"/>
      <c r="F16" s="519"/>
      <c r="G16" s="520"/>
      <c r="H16" s="517"/>
      <c r="I16" s="520"/>
      <c r="J16" s="520"/>
      <c r="K16" s="520"/>
      <c r="L16" s="518"/>
    </row>
    <row r="17" spans="1:12" x14ac:dyDescent="0.25">
      <c r="A17" s="1196"/>
      <c r="B17" s="744" t="s">
        <v>1770</v>
      </c>
      <c r="C17" s="334"/>
      <c r="D17" s="334"/>
      <c r="E17" s="517"/>
      <c r="F17" s="519"/>
      <c r="G17" s="520"/>
      <c r="H17" s="517"/>
      <c r="I17" s="520"/>
      <c r="J17" s="520"/>
      <c r="K17" s="520"/>
      <c r="L17" s="1198"/>
    </row>
    <row r="18" spans="1:12" ht="31.5" x14ac:dyDescent="0.25">
      <c r="A18" s="1196" t="s">
        <v>1458</v>
      </c>
      <c r="B18" s="521" t="s">
        <v>1459</v>
      </c>
      <c r="C18" s="334"/>
      <c r="D18" s="334">
        <v>1</v>
      </c>
      <c r="E18" s="517">
        <v>12150</v>
      </c>
      <c r="F18" s="519"/>
      <c r="G18" s="520"/>
      <c r="H18" s="517">
        <v>12150</v>
      </c>
      <c r="I18" s="338"/>
      <c r="J18" s="338"/>
      <c r="K18" s="338"/>
      <c r="L18" s="518"/>
    </row>
    <row r="19" spans="1:12" ht="31.5" x14ac:dyDescent="0.25">
      <c r="A19" s="1196" t="s">
        <v>1460</v>
      </c>
      <c r="B19" s="521" t="s">
        <v>1461</v>
      </c>
      <c r="C19" s="334"/>
      <c r="D19" s="334">
        <v>1</v>
      </c>
      <c r="E19" s="517">
        <v>53002</v>
      </c>
      <c r="F19" s="519"/>
      <c r="G19" s="520"/>
      <c r="H19" s="517">
        <v>53002</v>
      </c>
      <c r="I19" s="520"/>
      <c r="J19" s="520"/>
      <c r="K19" s="520"/>
      <c r="L19" s="518"/>
    </row>
    <row r="20" spans="1:12" ht="126" x14ac:dyDescent="0.25">
      <c r="A20" s="333" t="s">
        <v>1355</v>
      </c>
      <c r="B20" s="522" t="s">
        <v>2148</v>
      </c>
      <c r="C20" s="334"/>
      <c r="D20" s="334">
        <v>1</v>
      </c>
      <c r="E20" s="517">
        <f>F20</f>
        <v>12850000</v>
      </c>
      <c r="F20" s="519">
        <f>SUM(G20:K20)</f>
        <v>12850000</v>
      </c>
      <c r="G20" s="520">
        <v>0</v>
      </c>
      <c r="H20" s="520">
        <f>H21+H22+H23+H24</f>
        <v>2350000</v>
      </c>
      <c r="I20" s="520">
        <v>3500000</v>
      </c>
      <c r="J20" s="520">
        <v>3500000</v>
      </c>
      <c r="K20" s="338">
        <v>3500000</v>
      </c>
      <c r="L20" s="518"/>
    </row>
    <row r="21" spans="1:12" x14ac:dyDescent="0.25">
      <c r="A21" s="1196" t="s">
        <v>1462</v>
      </c>
      <c r="B21" s="523" t="s">
        <v>1463</v>
      </c>
      <c r="C21" s="334"/>
      <c r="D21" s="334"/>
      <c r="E21" s="517"/>
      <c r="F21" s="519"/>
      <c r="G21" s="520"/>
      <c r="H21" s="520">
        <v>1683913</v>
      </c>
      <c r="I21" s="520"/>
      <c r="J21" s="520"/>
      <c r="K21" s="338"/>
      <c r="L21" s="518"/>
    </row>
    <row r="22" spans="1:12" ht="47.25" x14ac:dyDescent="0.25">
      <c r="A22" s="1196" t="s">
        <v>1464</v>
      </c>
      <c r="B22" s="523" t="s">
        <v>1465</v>
      </c>
      <c r="C22" s="334" t="s">
        <v>2149</v>
      </c>
      <c r="D22" s="334"/>
      <c r="E22" s="1199"/>
      <c r="F22" s="519"/>
      <c r="G22" s="520"/>
      <c r="H22" s="520">
        <v>250000</v>
      </c>
      <c r="I22" s="520"/>
      <c r="J22" s="520"/>
      <c r="K22" s="338"/>
      <c r="L22" s="518"/>
    </row>
    <row r="23" spans="1:12" ht="31.5" x14ac:dyDescent="0.25">
      <c r="A23" s="1196" t="s">
        <v>1466</v>
      </c>
      <c r="B23" s="523" t="s">
        <v>1467</v>
      </c>
      <c r="C23" s="334"/>
      <c r="D23" s="334"/>
      <c r="E23" s="517"/>
      <c r="F23" s="519"/>
      <c r="G23" s="520"/>
      <c r="H23" s="520">
        <v>350000</v>
      </c>
      <c r="I23" s="520"/>
      <c r="J23" s="520"/>
      <c r="K23" s="338"/>
      <c r="L23" s="518"/>
    </row>
    <row r="24" spans="1:12" x14ac:dyDescent="0.25">
      <c r="A24" s="1196" t="s">
        <v>1468</v>
      </c>
      <c r="B24" s="523" t="s">
        <v>1469</v>
      </c>
      <c r="C24" s="334"/>
      <c r="D24" s="334"/>
      <c r="E24" s="517"/>
      <c r="F24" s="519"/>
      <c r="G24" s="520"/>
      <c r="H24" s="520">
        <v>66087</v>
      </c>
      <c r="I24" s="520"/>
      <c r="J24" s="520"/>
      <c r="K24" s="338"/>
      <c r="L24" s="518"/>
    </row>
    <row r="25" spans="1:12" ht="31.5" x14ac:dyDescent="0.25">
      <c r="A25" s="333" t="s">
        <v>1470</v>
      </c>
      <c r="B25" s="396" t="s">
        <v>1311</v>
      </c>
      <c r="C25" s="334"/>
      <c r="D25" s="334">
        <v>1</v>
      </c>
      <c r="E25" s="517">
        <f>F25</f>
        <v>699963</v>
      </c>
      <c r="F25" s="337">
        <f>SUM(G25:K25)</f>
        <v>699963</v>
      </c>
      <c r="G25" s="338">
        <v>140000</v>
      </c>
      <c r="H25" s="338">
        <v>140411</v>
      </c>
      <c r="I25" s="338">
        <v>140411</v>
      </c>
      <c r="J25" s="338">
        <v>139141</v>
      </c>
      <c r="K25" s="338">
        <v>140000</v>
      </c>
      <c r="L25" s="518"/>
    </row>
    <row r="26" spans="1:12" x14ac:dyDescent="0.25">
      <c r="A26" s="329"/>
      <c r="B26" s="920" t="s">
        <v>40</v>
      </c>
      <c r="C26" s="920"/>
      <c r="D26" s="920"/>
      <c r="E26" s="920"/>
      <c r="F26" s="524">
        <f t="shared" ref="F26:K26" si="0">F11+F12+F13+F20+F25</f>
        <v>18025116</v>
      </c>
      <c r="G26" s="524">
        <f t="shared" si="0"/>
        <v>1325103</v>
      </c>
      <c r="H26" s="524">
        <f t="shared" si="0"/>
        <v>3908999</v>
      </c>
      <c r="I26" s="524">
        <f t="shared" si="0"/>
        <v>4801341</v>
      </c>
      <c r="J26" s="524">
        <f t="shared" si="0"/>
        <v>3979673</v>
      </c>
      <c r="K26" s="167">
        <f t="shared" si="0"/>
        <v>4010000</v>
      </c>
      <c r="L26" s="525"/>
    </row>
  </sheetData>
  <mergeCells count="17">
    <mergeCell ref="B26:E26"/>
    <mergeCell ref="A5:L5"/>
    <mergeCell ref="A6:L6"/>
    <mergeCell ref="A8:A9"/>
    <mergeCell ref="B8:B9"/>
    <mergeCell ref="C8:C9"/>
    <mergeCell ref="D8:D9"/>
    <mergeCell ref="E8:E9"/>
    <mergeCell ref="F8:F9"/>
    <mergeCell ref="G8:K8"/>
    <mergeCell ref="L8:L9"/>
    <mergeCell ref="A2:B2"/>
    <mergeCell ref="C2:E2"/>
    <mergeCell ref="A3:B3"/>
    <mergeCell ref="C3:E3"/>
    <mergeCell ref="A4:B4"/>
    <mergeCell ref="C4:E4"/>
  </mergeCells>
  <hyperlinks>
    <hyperlink ref="B15" location="KM_54.1.1.!A1" display="54.1.1. 18. novembra Latvijas daudzināšanas pasākumi reģionos un Rīgā" xr:uid="{E068232E-E391-4C16-83B3-BDAAD9135207}"/>
    <hyperlink ref="B16" location="KM_54.1.2.!A1" display="54.1.2.  koncerts &quot;Mīlestības vārdā. 18+&quot;" xr:uid="{AB6DAFD4-62D1-4952-BDE3-07406077048C}"/>
    <hyperlink ref="B17" location="KM_54.1.3.!A1" display="54.1.3.  koncerts &quot;18.11&quot; pie Brīvības pieminekļa" xr:uid="{0B8F0646-3A44-47A4-95AE-1FDAA391DB93}"/>
  </hyperlinks>
  <pageMargins left="0.70866141732283472" right="0.70866141732283472" top="0.74803149606299213" bottom="0.74803149606299213" header="0.31496062992125984" footer="0.31496062992125984"/>
  <pageSetup paperSize="9" scale="5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K12"/>
  <sheetViews>
    <sheetView workbookViewId="0">
      <selection activeCell="J23" sqref="J23"/>
    </sheetView>
  </sheetViews>
  <sheetFormatPr defaultRowHeight="15.75" x14ac:dyDescent="0.25"/>
  <cols>
    <col min="1" max="1" width="5" style="1" customWidth="1"/>
    <col min="2" max="2" width="18" style="1" customWidth="1"/>
    <col min="3" max="3" width="20.7109375" style="1" customWidth="1"/>
    <col min="4" max="4" width="9.85546875" style="1" customWidth="1"/>
    <col min="5" max="5" width="15.140625" style="1" customWidth="1"/>
    <col min="6" max="6" width="14.7109375" style="1" customWidth="1"/>
    <col min="7" max="9" width="10.140625" style="1" bestFit="1" customWidth="1"/>
    <col min="10" max="10" width="47" style="1" customWidth="1"/>
    <col min="11" max="16384" width="9.140625" style="1"/>
  </cols>
  <sheetData>
    <row r="1" spans="1:11" x14ac:dyDescent="0.25">
      <c r="J1" s="208" t="s">
        <v>1309</v>
      </c>
      <c r="K1" s="2"/>
    </row>
    <row r="2" spans="1:11" x14ac:dyDescent="0.25">
      <c r="A2" s="801" t="s">
        <v>17</v>
      </c>
      <c r="B2" s="801"/>
      <c r="C2" s="822" t="s">
        <v>12</v>
      </c>
      <c r="D2" s="822"/>
      <c r="E2" s="822"/>
      <c r="F2" s="209"/>
      <c r="G2" s="209"/>
      <c r="H2" s="209"/>
      <c r="I2" s="209"/>
      <c r="J2" s="209"/>
    </row>
    <row r="3" spans="1:11" x14ac:dyDescent="0.25">
      <c r="A3" s="799" t="s">
        <v>19</v>
      </c>
      <c r="B3" s="800"/>
      <c r="C3" s="822" t="s">
        <v>12</v>
      </c>
      <c r="D3" s="822"/>
      <c r="E3" s="822"/>
      <c r="F3" s="209"/>
      <c r="G3" s="209"/>
      <c r="H3" s="209"/>
      <c r="I3" s="209"/>
      <c r="J3" s="205"/>
    </row>
    <row r="4" spans="1:11" x14ac:dyDescent="0.25">
      <c r="A4" s="801" t="s">
        <v>20</v>
      </c>
      <c r="B4" s="801"/>
      <c r="C4" s="822" t="s">
        <v>12</v>
      </c>
      <c r="D4" s="822"/>
      <c r="E4" s="822"/>
      <c r="F4" s="209"/>
      <c r="G4" s="209"/>
      <c r="H4" s="209"/>
      <c r="I4" s="209"/>
      <c r="J4" s="209"/>
    </row>
    <row r="5" spans="1:11" x14ac:dyDescent="0.25">
      <c r="A5" s="818" t="s">
        <v>1184</v>
      </c>
      <c r="B5" s="818"/>
      <c r="C5" s="818"/>
      <c r="D5" s="818"/>
      <c r="E5" s="818"/>
      <c r="F5" s="818"/>
      <c r="G5" s="818"/>
      <c r="H5" s="818"/>
      <c r="I5" s="818"/>
      <c r="J5" s="818"/>
    </row>
    <row r="6" spans="1:11" x14ac:dyDescent="0.25">
      <c r="A6" s="805" t="s">
        <v>22</v>
      </c>
      <c r="B6" s="805"/>
      <c r="C6" s="805"/>
      <c r="D6" s="805"/>
      <c r="E6" s="805"/>
      <c r="F6" s="805"/>
      <c r="G6" s="805"/>
      <c r="H6" s="805"/>
      <c r="I6" s="805"/>
      <c r="J6" s="805"/>
    </row>
    <row r="7" spans="1:11" x14ac:dyDescent="0.25">
      <c r="A7" s="3"/>
      <c r="B7" s="3"/>
      <c r="C7" s="3"/>
      <c r="D7" s="3"/>
      <c r="E7" s="3"/>
      <c r="F7" s="3"/>
      <c r="G7" s="3"/>
      <c r="H7" s="3"/>
      <c r="I7" s="3"/>
      <c r="J7" s="4" t="s">
        <v>13</v>
      </c>
      <c r="K7" s="2"/>
    </row>
    <row r="8" spans="1:11" s="5" customFormat="1" ht="44.25" customHeight="1" x14ac:dyDescent="0.25">
      <c r="A8" s="806" t="s">
        <v>23</v>
      </c>
      <c r="B8" s="806" t="s">
        <v>24</v>
      </c>
      <c r="C8" s="806" t="s">
        <v>25</v>
      </c>
      <c r="D8" s="806" t="s">
        <v>26</v>
      </c>
      <c r="E8" s="806" t="s">
        <v>27</v>
      </c>
      <c r="F8" s="806" t="s">
        <v>28</v>
      </c>
      <c r="G8" s="808" t="s">
        <v>29</v>
      </c>
      <c r="H8" s="809"/>
      <c r="I8" s="810"/>
      <c r="J8" s="806" t="s">
        <v>30</v>
      </c>
    </row>
    <row r="9" spans="1:11" s="5" customFormat="1" x14ac:dyDescent="0.25">
      <c r="A9" s="807"/>
      <c r="B9" s="807"/>
      <c r="C9" s="807"/>
      <c r="D9" s="807"/>
      <c r="E9" s="807"/>
      <c r="F9" s="807"/>
      <c r="G9" s="6">
        <v>2017</v>
      </c>
      <c r="H9" s="6">
        <v>2018</v>
      </c>
      <c r="I9" s="6">
        <v>2019</v>
      </c>
      <c r="J9" s="807"/>
    </row>
    <row r="10" spans="1:11" s="13" customFormat="1" x14ac:dyDescent="0.25">
      <c r="A10" s="17">
        <v>1</v>
      </c>
      <c r="B10" s="25">
        <v>2</v>
      </c>
      <c r="C10" s="25">
        <v>3</v>
      </c>
      <c r="D10" s="17">
        <v>4</v>
      </c>
      <c r="E10" s="25">
        <v>5</v>
      </c>
      <c r="F10" s="147" t="s">
        <v>31</v>
      </c>
      <c r="G10" s="147">
        <v>7</v>
      </c>
      <c r="H10" s="147">
        <v>8</v>
      </c>
      <c r="I10" s="147">
        <v>9</v>
      </c>
      <c r="J10" s="25">
        <v>10</v>
      </c>
    </row>
    <row r="11" spans="1:11" x14ac:dyDescent="0.25">
      <c r="A11" s="124" t="s">
        <v>32</v>
      </c>
      <c r="B11" s="125" t="s">
        <v>1183</v>
      </c>
      <c r="C11" s="127"/>
      <c r="D11" s="127">
        <v>3</v>
      </c>
      <c r="E11" s="127">
        <v>100000</v>
      </c>
      <c r="F11" s="142">
        <f>D11*E11</f>
        <v>300000</v>
      </c>
      <c r="G11" s="142">
        <v>100000</v>
      </c>
      <c r="H11" s="142">
        <v>100000</v>
      </c>
      <c r="I11" s="142">
        <v>100000</v>
      </c>
      <c r="J11" s="132"/>
    </row>
    <row r="12" spans="1:11" x14ac:dyDescent="0.25">
      <c r="A12" s="126"/>
      <c r="B12" s="803" t="s">
        <v>40</v>
      </c>
      <c r="C12" s="803"/>
      <c r="D12" s="803"/>
      <c r="E12" s="803"/>
      <c r="F12" s="7">
        <f>SUM(F11:F11)</f>
        <v>300000</v>
      </c>
      <c r="G12" s="7">
        <f>SUM(G11:G11)</f>
        <v>100000</v>
      </c>
      <c r="H12" s="7">
        <f>SUM(H11:H11)</f>
        <v>100000</v>
      </c>
      <c r="I12" s="7">
        <f>SUM(I11:I11)</f>
        <v>100000</v>
      </c>
      <c r="J12" s="126"/>
    </row>
  </sheetData>
  <mergeCells count="17">
    <mergeCell ref="B12:E12"/>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81"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K31"/>
  <sheetViews>
    <sheetView workbookViewId="0">
      <selection activeCell="A5" sqref="A5:J5"/>
    </sheetView>
  </sheetViews>
  <sheetFormatPr defaultColWidth="10.140625" defaultRowHeight="15.75" x14ac:dyDescent="0.25"/>
  <cols>
    <col min="1" max="1" width="5" style="1" customWidth="1"/>
    <col min="2" max="2" width="53.5703125" style="1" customWidth="1"/>
    <col min="3" max="3" width="12.7109375" style="1" customWidth="1"/>
    <col min="4" max="4" width="8.85546875" style="1" customWidth="1"/>
    <col min="5" max="5" width="12.28515625" style="1" customWidth="1"/>
    <col min="6" max="6" width="15.85546875" style="1" customWidth="1"/>
    <col min="7" max="9" width="11" style="1" customWidth="1"/>
    <col min="10" max="10" width="26" style="1" customWidth="1"/>
    <col min="11" max="16384" width="10.140625" style="1"/>
  </cols>
  <sheetData>
    <row r="1" spans="1:11" x14ac:dyDescent="0.25">
      <c r="J1" s="208" t="s">
        <v>1308</v>
      </c>
      <c r="K1" s="2"/>
    </row>
    <row r="2" spans="1:11" x14ac:dyDescent="0.25">
      <c r="A2" s="801" t="s">
        <v>17</v>
      </c>
      <c r="B2" s="801"/>
      <c r="C2" s="822" t="s">
        <v>1095</v>
      </c>
      <c r="D2" s="822"/>
      <c r="E2" s="822"/>
      <c r="F2" s="209"/>
      <c r="G2" s="209"/>
      <c r="H2" s="209"/>
      <c r="I2" s="209"/>
      <c r="J2" s="209"/>
    </row>
    <row r="3" spans="1:11" x14ac:dyDescent="0.25">
      <c r="A3" s="799" t="s">
        <v>19</v>
      </c>
      <c r="B3" s="800"/>
      <c r="C3" s="822"/>
      <c r="D3" s="822"/>
      <c r="E3" s="822"/>
      <c r="F3" s="209"/>
      <c r="G3" s="209"/>
      <c r="H3" s="209"/>
      <c r="I3" s="209"/>
      <c r="J3" s="205"/>
    </row>
    <row r="4" spans="1:11" x14ac:dyDescent="0.25">
      <c r="A4" s="801" t="s">
        <v>20</v>
      </c>
      <c r="B4" s="801"/>
      <c r="C4" s="823"/>
      <c r="D4" s="823"/>
      <c r="E4" s="823"/>
      <c r="F4" s="209"/>
      <c r="G4" s="209"/>
      <c r="H4" s="209"/>
      <c r="I4" s="209"/>
      <c r="J4" s="209"/>
    </row>
    <row r="5" spans="1:11" x14ac:dyDescent="0.25">
      <c r="A5" s="818" t="s">
        <v>1096</v>
      </c>
      <c r="B5" s="818"/>
      <c r="C5" s="818"/>
      <c r="D5" s="818"/>
      <c r="E5" s="818"/>
      <c r="F5" s="818"/>
      <c r="G5" s="818"/>
      <c r="H5" s="818"/>
      <c r="I5" s="818"/>
      <c r="J5" s="818"/>
    </row>
    <row r="6" spans="1:11" x14ac:dyDescent="0.25">
      <c r="A6" s="805" t="s">
        <v>22</v>
      </c>
      <c r="B6" s="805"/>
      <c r="C6" s="805"/>
      <c r="D6" s="805"/>
      <c r="E6" s="805"/>
      <c r="F6" s="805"/>
      <c r="G6" s="805"/>
      <c r="H6" s="805"/>
      <c r="I6" s="805"/>
      <c r="J6" s="805"/>
    </row>
    <row r="7" spans="1:11" x14ac:dyDescent="0.25">
      <c r="A7" s="3"/>
      <c r="B7" s="3"/>
      <c r="C7" s="3"/>
      <c r="D7" s="3"/>
      <c r="E7" s="3"/>
      <c r="F7" s="3"/>
      <c r="G7" s="3"/>
      <c r="H7" s="3"/>
      <c r="I7" s="3"/>
      <c r="J7" s="4" t="s">
        <v>13</v>
      </c>
      <c r="K7" s="2"/>
    </row>
    <row r="8" spans="1:11" s="5" customFormat="1" ht="33" customHeight="1" x14ac:dyDescent="0.25">
      <c r="A8" s="806" t="s">
        <v>23</v>
      </c>
      <c r="B8" s="806" t="s">
        <v>24</v>
      </c>
      <c r="C8" s="806" t="s">
        <v>25</v>
      </c>
      <c r="D8" s="806" t="s">
        <v>26</v>
      </c>
      <c r="E8" s="806" t="s">
        <v>27</v>
      </c>
      <c r="F8" s="806" t="s">
        <v>28</v>
      </c>
      <c r="G8" s="808" t="s">
        <v>29</v>
      </c>
      <c r="H8" s="809"/>
      <c r="I8" s="810"/>
      <c r="J8" s="806" t="s">
        <v>1241</v>
      </c>
    </row>
    <row r="9" spans="1:11" s="5" customFormat="1" x14ac:dyDescent="0.25">
      <c r="A9" s="807"/>
      <c r="B9" s="807"/>
      <c r="C9" s="807"/>
      <c r="D9" s="807"/>
      <c r="E9" s="807"/>
      <c r="F9" s="807"/>
      <c r="G9" s="6">
        <v>2017</v>
      </c>
      <c r="H9" s="6">
        <v>2018</v>
      </c>
      <c r="I9" s="6">
        <v>2019</v>
      </c>
      <c r="J9" s="807"/>
    </row>
    <row r="10" spans="1:11" s="13" customFormat="1" x14ac:dyDescent="0.25">
      <c r="A10" s="17">
        <v>1</v>
      </c>
      <c r="B10" s="25">
        <v>2</v>
      </c>
      <c r="C10" s="25">
        <v>3</v>
      </c>
      <c r="D10" s="17">
        <v>4</v>
      </c>
      <c r="E10" s="25">
        <v>5</v>
      </c>
      <c r="F10" s="25" t="s">
        <v>31</v>
      </c>
      <c r="G10" s="25">
        <v>7</v>
      </c>
      <c r="H10" s="25">
        <v>8</v>
      </c>
      <c r="I10" s="25">
        <v>9</v>
      </c>
      <c r="J10" s="25">
        <v>10</v>
      </c>
    </row>
    <row r="11" spans="1:11" s="13" customFormat="1" x14ac:dyDescent="0.25">
      <c r="A11" s="17"/>
      <c r="B11" s="928" t="s">
        <v>1097</v>
      </c>
      <c r="C11" s="928"/>
      <c r="D11" s="928"/>
      <c r="E11" s="928"/>
      <c r="F11" s="928"/>
      <c r="G11" s="928"/>
      <c r="H11" s="928"/>
      <c r="I11" s="928"/>
      <c r="J11" s="928"/>
    </row>
    <row r="12" spans="1:11" s="13" customFormat="1" ht="31.5" x14ac:dyDescent="0.25">
      <c r="A12" s="124" t="s">
        <v>32</v>
      </c>
      <c r="B12" s="390" t="s">
        <v>1098</v>
      </c>
      <c r="C12" s="390" t="s">
        <v>215</v>
      </c>
      <c r="D12" s="125">
        <v>1</v>
      </c>
      <c r="E12" s="142">
        <v>1800</v>
      </c>
      <c r="F12" s="142">
        <f>D12*E12</f>
        <v>1800</v>
      </c>
      <c r="G12" s="142"/>
      <c r="H12" s="142">
        <f>F12</f>
        <v>1800</v>
      </c>
      <c r="I12" s="393"/>
      <c r="J12" s="25"/>
    </row>
    <row r="13" spans="1:11" s="13" customFormat="1" ht="31.5" x14ac:dyDescent="0.25">
      <c r="A13" s="124" t="s">
        <v>33</v>
      </c>
      <c r="B13" s="390" t="s">
        <v>1099</v>
      </c>
      <c r="C13" s="390" t="s">
        <v>215</v>
      </c>
      <c r="D13" s="125">
        <v>16</v>
      </c>
      <c r="E13" s="142">
        <v>150</v>
      </c>
      <c r="F13" s="142">
        <f>D13*E13</f>
        <v>2400</v>
      </c>
      <c r="G13" s="142"/>
      <c r="H13" s="142">
        <f>F13</f>
        <v>2400</v>
      </c>
      <c r="I13" s="393"/>
      <c r="J13" s="25"/>
    </row>
    <row r="14" spans="1:11" s="13" customFormat="1" ht="31.5" x14ac:dyDescent="0.25">
      <c r="A14" s="124" t="s">
        <v>35</v>
      </c>
      <c r="B14" s="390" t="s">
        <v>1100</v>
      </c>
      <c r="C14" s="390" t="s">
        <v>215</v>
      </c>
      <c r="D14" s="125">
        <v>1</v>
      </c>
      <c r="E14" s="142">
        <v>5500</v>
      </c>
      <c r="F14" s="142">
        <f>D14*E14</f>
        <v>5500</v>
      </c>
      <c r="G14" s="142"/>
      <c r="H14" s="142">
        <f>F14</f>
        <v>5500</v>
      </c>
      <c r="I14" s="393"/>
      <c r="J14" s="25"/>
    </row>
    <row r="15" spans="1:11" s="13" customFormat="1" x14ac:dyDescent="0.25">
      <c r="A15" s="17"/>
      <c r="B15" s="928" t="s">
        <v>1101</v>
      </c>
      <c r="C15" s="928"/>
      <c r="D15" s="928"/>
      <c r="E15" s="928"/>
      <c r="F15" s="394"/>
      <c r="G15" s="394"/>
      <c r="H15" s="394"/>
      <c r="I15" s="394"/>
      <c r="J15" s="394"/>
    </row>
    <row r="16" spans="1:11" x14ac:dyDescent="0.25">
      <c r="A16" s="124" t="s">
        <v>32</v>
      </c>
      <c r="B16" s="250" t="s">
        <v>1102</v>
      </c>
      <c r="C16" s="127" t="s">
        <v>93</v>
      </c>
      <c r="D16" s="127">
        <v>2.5</v>
      </c>
      <c r="E16" s="125">
        <v>750</v>
      </c>
      <c r="F16" s="142">
        <f>D16*E16</f>
        <v>1875</v>
      </c>
      <c r="G16" s="142"/>
      <c r="H16" s="142"/>
      <c r="I16" s="142">
        <f>F16</f>
        <v>1875</v>
      </c>
      <c r="J16" s="206"/>
    </row>
    <row r="17" spans="1:10" x14ac:dyDescent="0.25">
      <c r="A17" s="124" t="s">
        <v>33</v>
      </c>
      <c r="B17" s="250" t="s">
        <v>1103</v>
      </c>
      <c r="C17" s="127" t="s">
        <v>93</v>
      </c>
      <c r="D17" s="127">
        <v>2.5</v>
      </c>
      <c r="E17" s="125">
        <v>450</v>
      </c>
      <c r="F17" s="142">
        <f t="shared" ref="F17:F29" si="0">D17*E17</f>
        <v>1125</v>
      </c>
      <c r="G17" s="142"/>
      <c r="H17" s="142"/>
      <c r="I17" s="142">
        <f t="shared" ref="I17:I30" si="1">F17</f>
        <v>1125</v>
      </c>
      <c r="J17" s="206"/>
    </row>
    <row r="18" spans="1:10" x14ac:dyDescent="0.25">
      <c r="A18" s="124" t="s">
        <v>35</v>
      </c>
      <c r="B18" s="250" t="s">
        <v>1104</v>
      </c>
      <c r="C18" s="127" t="s">
        <v>1045</v>
      </c>
      <c r="D18" s="125">
        <v>225</v>
      </c>
      <c r="E18" s="125">
        <v>3.8</v>
      </c>
      <c r="F18" s="142">
        <f t="shared" si="0"/>
        <v>855</v>
      </c>
      <c r="G18" s="142"/>
      <c r="H18" s="142"/>
      <c r="I18" s="142">
        <f t="shared" si="1"/>
        <v>855</v>
      </c>
      <c r="J18" s="127"/>
    </row>
    <row r="19" spans="1:10" ht="31.5" x14ac:dyDescent="0.25">
      <c r="A19" s="124" t="s">
        <v>37</v>
      </c>
      <c r="B19" s="250" t="s">
        <v>1105</v>
      </c>
      <c r="C19" s="127" t="s">
        <v>1045</v>
      </c>
      <c r="D19" s="125">
        <v>175</v>
      </c>
      <c r="E19" s="125">
        <f>4*8+12*2</f>
        <v>56</v>
      </c>
      <c r="F19" s="142">
        <f t="shared" si="0"/>
        <v>9800</v>
      </c>
      <c r="G19" s="142"/>
      <c r="H19" s="142"/>
      <c r="I19" s="142">
        <f t="shared" si="1"/>
        <v>9800</v>
      </c>
      <c r="J19" s="127"/>
    </row>
    <row r="20" spans="1:10" x14ac:dyDescent="0.25">
      <c r="A20" s="124" t="s">
        <v>38</v>
      </c>
      <c r="B20" s="250" t="s">
        <v>1106</v>
      </c>
      <c r="C20" s="127" t="s">
        <v>1045</v>
      </c>
      <c r="D20" s="125">
        <v>175</v>
      </c>
      <c r="E20" s="125">
        <v>18</v>
      </c>
      <c r="F20" s="142">
        <f t="shared" si="0"/>
        <v>3150</v>
      </c>
      <c r="G20" s="142"/>
      <c r="H20" s="142"/>
      <c r="I20" s="142">
        <f t="shared" si="1"/>
        <v>3150</v>
      </c>
      <c r="J20" s="206"/>
    </row>
    <row r="21" spans="1:10" x14ac:dyDescent="0.25">
      <c r="A21" s="124" t="s">
        <v>39</v>
      </c>
      <c r="B21" s="250" t="s">
        <v>49</v>
      </c>
      <c r="C21" s="127" t="s">
        <v>93</v>
      </c>
      <c r="D21" s="125">
        <v>2.5</v>
      </c>
      <c r="E21" s="125">
        <v>180</v>
      </c>
      <c r="F21" s="142">
        <f t="shared" si="0"/>
        <v>450</v>
      </c>
      <c r="G21" s="142"/>
      <c r="H21" s="142"/>
      <c r="I21" s="142">
        <f t="shared" si="1"/>
        <v>450</v>
      </c>
      <c r="J21" s="206"/>
    </row>
    <row r="22" spans="1:10" x14ac:dyDescent="0.25">
      <c r="A22" s="124" t="s">
        <v>59</v>
      </c>
      <c r="B22" s="389" t="s">
        <v>1107</v>
      </c>
      <c r="C22" s="127" t="s">
        <v>215</v>
      </c>
      <c r="D22" s="391">
        <v>1</v>
      </c>
      <c r="E22" s="391">
        <v>2500</v>
      </c>
      <c r="F22" s="142">
        <f t="shared" si="0"/>
        <v>2500</v>
      </c>
      <c r="G22" s="142"/>
      <c r="H22" s="142"/>
      <c r="I22" s="142">
        <f t="shared" si="1"/>
        <v>2500</v>
      </c>
      <c r="J22" s="206"/>
    </row>
    <row r="23" spans="1:10" x14ac:dyDescent="0.25">
      <c r="A23" s="124" t="s">
        <v>60</v>
      </c>
      <c r="B23" s="389" t="s">
        <v>1108</v>
      </c>
      <c r="C23" s="127" t="s">
        <v>93</v>
      </c>
      <c r="D23" s="391">
        <v>1</v>
      </c>
      <c r="E23" s="391">
        <v>4500</v>
      </c>
      <c r="F23" s="142">
        <f t="shared" si="0"/>
        <v>4500</v>
      </c>
      <c r="G23" s="142"/>
      <c r="H23" s="142"/>
      <c r="I23" s="142">
        <f t="shared" si="1"/>
        <v>4500</v>
      </c>
      <c r="J23" s="206"/>
    </row>
    <row r="24" spans="1:10" x14ac:dyDescent="0.25">
      <c r="A24" s="124" t="s">
        <v>61</v>
      </c>
      <c r="B24" s="389" t="s">
        <v>1109</v>
      </c>
      <c r="C24" s="127" t="s">
        <v>93</v>
      </c>
      <c r="D24" s="391">
        <v>1</v>
      </c>
      <c r="E24" s="391">
        <v>4200</v>
      </c>
      <c r="F24" s="142">
        <f t="shared" si="0"/>
        <v>4200</v>
      </c>
      <c r="G24" s="142"/>
      <c r="H24" s="142"/>
      <c r="I24" s="142">
        <f>F24</f>
        <v>4200</v>
      </c>
      <c r="J24" s="206"/>
    </row>
    <row r="25" spans="1:10" x14ac:dyDescent="0.25">
      <c r="A25" s="124" t="s">
        <v>104</v>
      </c>
      <c r="B25" s="389" t="s">
        <v>1110</v>
      </c>
      <c r="C25" s="127"/>
      <c r="D25" s="391">
        <v>1</v>
      </c>
      <c r="E25" s="391">
        <v>1800</v>
      </c>
      <c r="F25" s="142">
        <f t="shared" si="0"/>
        <v>1800</v>
      </c>
      <c r="G25" s="142"/>
      <c r="H25" s="142"/>
      <c r="I25" s="142">
        <f t="shared" si="1"/>
        <v>1800</v>
      </c>
      <c r="J25" s="206"/>
    </row>
    <row r="26" spans="1:10" x14ac:dyDescent="0.25">
      <c r="A26" s="124" t="s">
        <v>106</v>
      </c>
      <c r="B26" s="250" t="s">
        <v>1111</v>
      </c>
      <c r="C26" s="127" t="s">
        <v>215</v>
      </c>
      <c r="D26" s="127">
        <v>4</v>
      </c>
      <c r="E26" s="127">
        <v>348</v>
      </c>
      <c r="F26" s="142">
        <f t="shared" si="0"/>
        <v>1392</v>
      </c>
      <c r="G26" s="142"/>
      <c r="H26" s="142"/>
      <c r="I26" s="142">
        <f t="shared" si="1"/>
        <v>1392</v>
      </c>
      <c r="J26" s="206"/>
    </row>
    <row r="27" spans="1:10" x14ac:dyDescent="0.25">
      <c r="A27" s="124" t="s">
        <v>109</v>
      </c>
      <c r="B27" s="392" t="s">
        <v>1112</v>
      </c>
      <c r="C27" s="127" t="s">
        <v>1045</v>
      </c>
      <c r="D27" s="127">
        <v>1</v>
      </c>
      <c r="E27" s="127">
        <v>1200</v>
      </c>
      <c r="F27" s="142">
        <f t="shared" si="0"/>
        <v>1200</v>
      </c>
      <c r="G27" s="142"/>
      <c r="H27" s="142"/>
      <c r="I27" s="142">
        <f t="shared" si="1"/>
        <v>1200</v>
      </c>
      <c r="J27" s="206"/>
    </row>
    <row r="28" spans="1:10" x14ac:dyDescent="0.25">
      <c r="A28" s="124" t="s">
        <v>111</v>
      </c>
      <c r="B28" s="392" t="s">
        <v>1113</v>
      </c>
      <c r="C28" s="127" t="s">
        <v>215</v>
      </c>
      <c r="D28" s="127">
        <v>1</v>
      </c>
      <c r="E28" s="127">
        <v>1000</v>
      </c>
      <c r="F28" s="142">
        <f t="shared" si="0"/>
        <v>1000</v>
      </c>
      <c r="G28" s="142"/>
      <c r="H28" s="142"/>
      <c r="I28" s="142">
        <f t="shared" si="1"/>
        <v>1000</v>
      </c>
      <c r="J28" s="206"/>
    </row>
    <row r="29" spans="1:10" x14ac:dyDescent="0.25">
      <c r="A29" s="124" t="s">
        <v>113</v>
      </c>
      <c r="B29" s="392" t="s">
        <v>1114</v>
      </c>
      <c r="C29" s="127" t="s">
        <v>215</v>
      </c>
      <c r="D29" s="127">
        <v>500</v>
      </c>
      <c r="E29" s="127">
        <v>12</v>
      </c>
      <c r="F29" s="142">
        <f t="shared" si="0"/>
        <v>6000</v>
      </c>
      <c r="G29" s="142"/>
      <c r="H29" s="142"/>
      <c r="I29" s="142">
        <f t="shared" si="1"/>
        <v>6000</v>
      </c>
      <c r="J29" s="206"/>
    </row>
    <row r="30" spans="1:10" x14ac:dyDescent="0.25">
      <c r="A30" s="124" t="s">
        <v>115</v>
      </c>
      <c r="B30" s="392" t="s">
        <v>1115</v>
      </c>
      <c r="C30" s="127" t="s">
        <v>215</v>
      </c>
      <c r="D30" s="127">
        <v>100</v>
      </c>
      <c r="E30" s="127">
        <v>4.5</v>
      </c>
      <c r="F30" s="142">
        <f>D30*E30+3</f>
        <v>453</v>
      </c>
      <c r="G30" s="142"/>
      <c r="H30" s="142"/>
      <c r="I30" s="142">
        <f t="shared" si="1"/>
        <v>453</v>
      </c>
      <c r="J30" s="127"/>
    </row>
    <row r="31" spans="1:10" x14ac:dyDescent="0.25">
      <c r="A31" s="126"/>
      <c r="B31" s="803" t="s">
        <v>40</v>
      </c>
      <c r="C31" s="803"/>
      <c r="D31" s="803"/>
      <c r="E31" s="803"/>
      <c r="F31" s="7">
        <f>SUM(F12:F30)</f>
        <v>50000</v>
      </c>
      <c r="G31" s="7">
        <f>SUM(G16:G30)</f>
        <v>0</v>
      </c>
      <c r="H31" s="7">
        <f>SUM(H12:H30)</f>
        <v>9700</v>
      </c>
      <c r="I31" s="7">
        <f>SUM(I12:I30)</f>
        <v>40300</v>
      </c>
      <c r="J31" s="126"/>
    </row>
  </sheetData>
  <mergeCells count="19">
    <mergeCell ref="A2:B2"/>
    <mergeCell ref="C2:E2"/>
    <mergeCell ref="A3:B3"/>
    <mergeCell ref="C3:E3"/>
    <mergeCell ref="A4:B4"/>
    <mergeCell ref="C4:E4"/>
    <mergeCell ref="B11:J11"/>
    <mergeCell ref="B15:E15"/>
    <mergeCell ref="B31:E31"/>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78"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K13"/>
  <sheetViews>
    <sheetView workbookViewId="0">
      <selection activeCell="J1" sqref="J1"/>
    </sheetView>
  </sheetViews>
  <sheetFormatPr defaultRowHeight="15.75" x14ac:dyDescent="0.25"/>
  <cols>
    <col min="1" max="1" width="5" style="1" customWidth="1"/>
    <col min="2" max="2" width="18" style="1" customWidth="1"/>
    <col min="3" max="3" width="22.85546875" style="1" customWidth="1"/>
    <col min="4" max="4" width="9.42578125" style="1" customWidth="1"/>
    <col min="5" max="5" width="15.140625" style="1" customWidth="1"/>
    <col min="6" max="6" width="14.5703125" style="1" customWidth="1"/>
    <col min="7" max="7" width="5.5703125" style="1" bestFit="1" customWidth="1"/>
    <col min="8" max="9" width="21.7109375" style="1" customWidth="1"/>
    <col min="10" max="10" width="47" style="1" customWidth="1"/>
    <col min="11" max="16384" width="9.140625" style="1"/>
  </cols>
  <sheetData>
    <row r="1" spans="1:11" x14ac:dyDescent="0.25">
      <c r="J1" s="208" t="s">
        <v>1307</v>
      </c>
      <c r="K1" s="2"/>
    </row>
    <row r="2" spans="1:11" x14ac:dyDescent="0.25">
      <c r="A2" s="801" t="s">
        <v>17</v>
      </c>
      <c r="B2" s="801"/>
      <c r="C2" s="822" t="s">
        <v>864</v>
      </c>
      <c r="D2" s="822"/>
      <c r="E2" s="822"/>
      <c r="F2" s="209"/>
      <c r="G2" s="209"/>
      <c r="H2" s="209"/>
      <c r="I2" s="209"/>
      <c r="J2" s="209"/>
    </row>
    <row r="3" spans="1:11" x14ac:dyDescent="0.25">
      <c r="A3" s="799" t="s">
        <v>19</v>
      </c>
      <c r="B3" s="800"/>
      <c r="C3" s="822" t="s">
        <v>864</v>
      </c>
      <c r="D3" s="822"/>
      <c r="E3" s="822"/>
      <c r="F3" s="209"/>
      <c r="G3" s="209"/>
      <c r="H3" s="209"/>
      <c r="I3" s="209"/>
      <c r="J3" s="205"/>
    </row>
    <row r="4" spans="1:11" x14ac:dyDescent="0.25">
      <c r="A4" s="801" t="s">
        <v>20</v>
      </c>
      <c r="B4" s="801"/>
      <c r="C4" s="823" t="s">
        <v>12</v>
      </c>
      <c r="D4" s="823"/>
      <c r="E4" s="823"/>
      <c r="F4" s="209"/>
      <c r="G4" s="209"/>
      <c r="H4" s="209"/>
      <c r="I4" s="209"/>
      <c r="J4" s="209"/>
    </row>
    <row r="5" spans="1:11" x14ac:dyDescent="0.25">
      <c r="A5" s="818" t="s">
        <v>871</v>
      </c>
      <c r="B5" s="818"/>
      <c r="C5" s="818"/>
      <c r="D5" s="818"/>
      <c r="E5" s="818"/>
      <c r="F5" s="818"/>
      <c r="G5" s="818"/>
      <c r="H5" s="818"/>
      <c r="I5" s="818"/>
      <c r="J5" s="818"/>
    </row>
    <row r="6" spans="1:11" x14ac:dyDescent="0.25">
      <c r="A6" s="805" t="s">
        <v>22</v>
      </c>
      <c r="B6" s="805"/>
      <c r="C6" s="805"/>
      <c r="D6" s="805"/>
      <c r="E6" s="805"/>
      <c r="F6" s="805"/>
      <c r="G6" s="805"/>
      <c r="H6" s="805"/>
      <c r="I6" s="805"/>
      <c r="J6" s="805"/>
    </row>
    <row r="7" spans="1:11" x14ac:dyDescent="0.25">
      <c r="A7" s="3"/>
      <c r="B7" s="3"/>
      <c r="C7" s="3"/>
      <c r="D7" s="3"/>
      <c r="E7" s="3"/>
      <c r="F7" s="3"/>
      <c r="G7" s="3"/>
      <c r="H7" s="3"/>
      <c r="I7" s="3"/>
      <c r="J7" s="4" t="s">
        <v>13</v>
      </c>
      <c r="K7" s="2"/>
    </row>
    <row r="8" spans="1:11" s="5" customFormat="1" x14ac:dyDescent="0.25">
      <c r="A8" s="806" t="s">
        <v>23</v>
      </c>
      <c r="B8" s="806" t="s">
        <v>24</v>
      </c>
      <c r="C8" s="806" t="s">
        <v>25</v>
      </c>
      <c r="D8" s="806" t="s">
        <v>26</v>
      </c>
      <c r="E8" s="806" t="s">
        <v>27</v>
      </c>
      <c r="F8" s="806" t="s">
        <v>28</v>
      </c>
      <c r="G8" s="808" t="s">
        <v>29</v>
      </c>
      <c r="H8" s="809"/>
      <c r="I8" s="810"/>
      <c r="J8" s="806" t="s">
        <v>1241</v>
      </c>
    </row>
    <row r="9" spans="1:11" s="5" customFormat="1" x14ac:dyDescent="0.25">
      <c r="A9" s="807"/>
      <c r="B9" s="807"/>
      <c r="C9" s="807"/>
      <c r="D9" s="807"/>
      <c r="E9" s="807"/>
      <c r="F9" s="807"/>
      <c r="G9" s="6">
        <v>2017</v>
      </c>
      <c r="H9" s="6">
        <v>2018</v>
      </c>
      <c r="I9" s="6">
        <v>2019</v>
      </c>
      <c r="J9" s="807"/>
    </row>
    <row r="10" spans="1:11" s="13" customFormat="1" x14ac:dyDescent="0.25">
      <c r="A10" s="17">
        <v>1</v>
      </c>
      <c r="B10" s="25">
        <v>2</v>
      </c>
      <c r="C10" s="25">
        <v>3</v>
      </c>
      <c r="D10" s="17">
        <v>4</v>
      </c>
      <c r="E10" s="25">
        <v>5</v>
      </c>
      <c r="F10" s="147" t="s">
        <v>31</v>
      </c>
      <c r="G10" s="147">
        <v>7</v>
      </c>
      <c r="H10" s="147">
        <v>8</v>
      </c>
      <c r="I10" s="147">
        <v>9</v>
      </c>
      <c r="J10" s="25">
        <v>10</v>
      </c>
    </row>
    <row r="11" spans="1:11" x14ac:dyDescent="0.25">
      <c r="A11" s="124" t="s">
        <v>32</v>
      </c>
      <c r="B11" s="125" t="s">
        <v>872</v>
      </c>
      <c r="C11" s="127" t="s">
        <v>873</v>
      </c>
      <c r="D11" s="127">
        <v>285</v>
      </c>
      <c r="E11" s="127">
        <v>46</v>
      </c>
      <c r="F11" s="142">
        <f>D11*E11</f>
        <v>13110</v>
      </c>
      <c r="G11" s="142"/>
      <c r="H11" s="142">
        <f>F11</f>
        <v>13110</v>
      </c>
      <c r="I11" s="142"/>
      <c r="J11" s="206"/>
    </row>
    <row r="12" spans="1:11" x14ac:dyDescent="0.25">
      <c r="A12" s="124" t="s">
        <v>33</v>
      </c>
      <c r="B12" s="125" t="s">
        <v>874</v>
      </c>
      <c r="C12" s="127" t="s">
        <v>875</v>
      </c>
      <c r="D12" s="127">
        <v>57</v>
      </c>
      <c r="E12" s="127">
        <v>216.316</v>
      </c>
      <c r="F12" s="142">
        <f>D12*E12</f>
        <v>12330</v>
      </c>
      <c r="G12" s="142"/>
      <c r="H12" s="142">
        <f>F12</f>
        <v>12330</v>
      </c>
      <c r="I12" s="142"/>
      <c r="J12" s="206"/>
    </row>
    <row r="13" spans="1:11" x14ac:dyDescent="0.25">
      <c r="A13" s="126"/>
      <c r="B13" s="803" t="s">
        <v>40</v>
      </c>
      <c r="C13" s="803"/>
      <c r="D13" s="803"/>
      <c r="E13" s="803"/>
      <c r="F13" s="7">
        <f>SUM(F11:F12)</f>
        <v>25440</v>
      </c>
      <c r="G13" s="7">
        <f>SUM(G11:G12)</f>
        <v>0</v>
      </c>
      <c r="H13" s="7">
        <f>SUM(H11:H12)</f>
        <v>25440</v>
      </c>
      <c r="I13" s="7">
        <f>SUM(I11:I12)</f>
        <v>0</v>
      </c>
      <c r="J13" s="126"/>
    </row>
  </sheetData>
  <mergeCells count="17">
    <mergeCell ref="A2:B2"/>
    <mergeCell ref="C2:E2"/>
    <mergeCell ref="A3:B3"/>
    <mergeCell ref="C3:E3"/>
    <mergeCell ref="A4:B4"/>
    <mergeCell ref="C4:E4"/>
    <mergeCell ref="B13:E13"/>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72"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K14"/>
  <sheetViews>
    <sheetView workbookViewId="0">
      <selection activeCell="J1" sqref="J1"/>
    </sheetView>
  </sheetViews>
  <sheetFormatPr defaultRowHeight="15.75" x14ac:dyDescent="0.25"/>
  <cols>
    <col min="1" max="1" width="5" style="1" customWidth="1"/>
    <col min="2" max="2" width="18" style="1" customWidth="1"/>
    <col min="3" max="3" width="20.7109375" style="1" customWidth="1"/>
    <col min="4" max="4" width="17.28515625" style="1" customWidth="1"/>
    <col min="5" max="5" width="15.140625" style="1" customWidth="1"/>
    <col min="6" max="6" width="21.7109375" style="1" customWidth="1"/>
    <col min="7" max="7" width="8.7109375" style="1" bestFit="1" customWidth="1"/>
    <col min="8" max="9" width="5.5703125" style="1" bestFit="1" customWidth="1"/>
    <col min="10" max="10" width="47" style="1" customWidth="1"/>
    <col min="11" max="16384" width="9.140625" style="1"/>
  </cols>
  <sheetData>
    <row r="1" spans="1:11" x14ac:dyDescent="0.25">
      <c r="J1" s="208" t="s">
        <v>1306</v>
      </c>
      <c r="K1" s="2"/>
    </row>
    <row r="2" spans="1:11" x14ac:dyDescent="0.25">
      <c r="A2" s="801" t="s">
        <v>17</v>
      </c>
      <c r="B2" s="801"/>
      <c r="C2" s="822" t="s">
        <v>864</v>
      </c>
      <c r="D2" s="822"/>
      <c r="E2" s="822"/>
      <c r="F2" s="209"/>
      <c r="G2" s="209"/>
      <c r="H2" s="209"/>
      <c r="I2" s="209"/>
      <c r="J2" s="209"/>
    </row>
    <row r="3" spans="1:11" x14ac:dyDescent="0.25">
      <c r="A3" s="799" t="s">
        <v>19</v>
      </c>
      <c r="B3" s="800"/>
      <c r="C3" s="822" t="s">
        <v>864</v>
      </c>
      <c r="D3" s="822"/>
      <c r="E3" s="822"/>
      <c r="F3" s="209"/>
      <c r="G3" s="209"/>
      <c r="H3" s="209"/>
      <c r="I3" s="209"/>
      <c r="J3" s="205"/>
    </row>
    <row r="4" spans="1:11" x14ac:dyDescent="0.25">
      <c r="A4" s="801" t="s">
        <v>20</v>
      </c>
      <c r="B4" s="801"/>
      <c r="C4" s="823" t="s">
        <v>12</v>
      </c>
      <c r="D4" s="823"/>
      <c r="E4" s="823"/>
      <c r="F4" s="209"/>
      <c r="G4" s="209"/>
      <c r="H4" s="209"/>
      <c r="I4" s="209"/>
      <c r="J4" s="209"/>
    </row>
    <row r="5" spans="1:11" x14ac:dyDescent="0.25">
      <c r="A5" s="818" t="s">
        <v>876</v>
      </c>
      <c r="B5" s="818"/>
      <c r="C5" s="818"/>
      <c r="D5" s="818"/>
      <c r="E5" s="818"/>
      <c r="F5" s="818"/>
      <c r="G5" s="818"/>
      <c r="H5" s="818"/>
      <c r="I5" s="818"/>
      <c r="J5" s="818"/>
    </row>
    <row r="6" spans="1:11" x14ac:dyDescent="0.25">
      <c r="A6" s="805" t="s">
        <v>22</v>
      </c>
      <c r="B6" s="805"/>
      <c r="C6" s="805"/>
      <c r="D6" s="805"/>
      <c r="E6" s="805"/>
      <c r="F6" s="805"/>
      <c r="G6" s="805"/>
      <c r="H6" s="805"/>
      <c r="I6" s="805"/>
      <c r="J6" s="805"/>
    </row>
    <row r="7" spans="1:11" x14ac:dyDescent="0.25">
      <c r="A7" s="3"/>
      <c r="B7" s="3"/>
      <c r="C7" s="3"/>
      <c r="D7" s="3"/>
      <c r="E7" s="3"/>
      <c r="F7" s="3"/>
      <c r="G7" s="3"/>
      <c r="H7" s="3"/>
      <c r="I7" s="3"/>
      <c r="J7" s="4" t="s">
        <v>13</v>
      </c>
      <c r="K7" s="2"/>
    </row>
    <row r="8" spans="1:11" s="5" customFormat="1" ht="37.5" customHeight="1" x14ac:dyDescent="0.25">
      <c r="A8" s="806" t="s">
        <v>23</v>
      </c>
      <c r="B8" s="806" t="s">
        <v>24</v>
      </c>
      <c r="C8" s="806" t="s">
        <v>25</v>
      </c>
      <c r="D8" s="820" t="s">
        <v>26</v>
      </c>
      <c r="E8" s="806" t="s">
        <v>27</v>
      </c>
      <c r="F8" s="806" t="s">
        <v>28</v>
      </c>
      <c r="G8" s="808" t="s">
        <v>29</v>
      </c>
      <c r="H8" s="809"/>
      <c r="I8" s="810"/>
      <c r="J8" s="806" t="s">
        <v>1241</v>
      </c>
    </row>
    <row r="9" spans="1:11" s="5" customFormat="1" x14ac:dyDescent="0.25">
      <c r="A9" s="807"/>
      <c r="B9" s="807"/>
      <c r="C9" s="807"/>
      <c r="D9" s="821"/>
      <c r="E9" s="807"/>
      <c r="F9" s="807"/>
      <c r="G9" s="6">
        <v>2017</v>
      </c>
      <c r="H9" s="6">
        <v>2018</v>
      </c>
      <c r="I9" s="6">
        <v>2019</v>
      </c>
      <c r="J9" s="807"/>
    </row>
    <row r="10" spans="1:11" s="13" customFormat="1" x14ac:dyDescent="0.25">
      <c r="A10" s="17">
        <v>1</v>
      </c>
      <c r="B10" s="25">
        <v>2</v>
      </c>
      <c r="C10" s="25">
        <v>3</v>
      </c>
      <c r="D10" s="17">
        <v>4</v>
      </c>
      <c r="E10" s="25">
        <v>5</v>
      </c>
      <c r="F10" s="147" t="s">
        <v>31</v>
      </c>
      <c r="G10" s="147">
        <v>7</v>
      </c>
      <c r="H10" s="147">
        <v>8</v>
      </c>
      <c r="I10" s="147">
        <v>9</v>
      </c>
      <c r="J10" s="25">
        <v>10</v>
      </c>
    </row>
    <row r="11" spans="1:11" x14ac:dyDescent="0.25">
      <c r="A11" s="124" t="s">
        <v>32</v>
      </c>
      <c r="B11" s="125" t="s">
        <v>872</v>
      </c>
      <c r="C11" s="127" t="s">
        <v>877</v>
      </c>
      <c r="D11" s="127">
        <v>200</v>
      </c>
      <c r="E11" s="127">
        <v>46</v>
      </c>
      <c r="F11" s="142">
        <f>D11*E11</f>
        <v>9200</v>
      </c>
      <c r="G11" s="142">
        <v>9200</v>
      </c>
      <c r="H11" s="142"/>
      <c r="I11" s="142"/>
      <c r="J11" s="206"/>
    </row>
    <row r="12" spans="1:11" x14ac:dyDescent="0.25">
      <c r="A12" s="124" t="s">
        <v>33</v>
      </c>
      <c r="B12" s="125" t="s">
        <v>878</v>
      </c>
      <c r="C12" s="127" t="s">
        <v>681</v>
      </c>
      <c r="D12" s="127">
        <v>40</v>
      </c>
      <c r="E12" s="127">
        <v>220</v>
      </c>
      <c r="F12" s="142">
        <f>D12*E12</f>
        <v>8800</v>
      </c>
      <c r="G12" s="142">
        <v>8800</v>
      </c>
      <c r="H12" s="142"/>
      <c r="I12" s="142"/>
      <c r="J12" s="206"/>
    </row>
    <row r="13" spans="1:11" x14ac:dyDescent="0.25">
      <c r="A13" s="124" t="s">
        <v>35</v>
      </c>
      <c r="B13" s="125" t="s">
        <v>879</v>
      </c>
      <c r="C13" s="127" t="s">
        <v>880</v>
      </c>
      <c r="D13" s="127">
        <v>1</v>
      </c>
      <c r="E13" s="127">
        <v>360</v>
      </c>
      <c r="F13" s="142">
        <f>D13*E13</f>
        <v>360</v>
      </c>
      <c r="G13" s="142">
        <v>360</v>
      </c>
      <c r="H13" s="142"/>
      <c r="I13" s="142"/>
      <c r="J13" s="127"/>
    </row>
    <row r="14" spans="1:11" x14ac:dyDescent="0.25">
      <c r="A14" s="126"/>
      <c r="B14" s="803" t="s">
        <v>40</v>
      </c>
      <c r="C14" s="803"/>
      <c r="D14" s="803"/>
      <c r="E14" s="803"/>
      <c r="F14" s="7">
        <f>SUM(F11:F13)</f>
        <v>18360</v>
      </c>
      <c r="G14" s="7">
        <f>SUM(G11:G13)</f>
        <v>18360</v>
      </c>
      <c r="H14" s="7">
        <f>SUM(H11:H13)</f>
        <v>0</v>
      </c>
      <c r="I14" s="7">
        <f>SUM(I11:I13)</f>
        <v>0</v>
      </c>
      <c r="J14" s="126"/>
    </row>
  </sheetData>
  <mergeCells count="17">
    <mergeCell ref="A2:B2"/>
    <mergeCell ref="C2:E2"/>
    <mergeCell ref="A3:B3"/>
    <mergeCell ref="C3:E3"/>
    <mergeCell ref="A4:B4"/>
    <mergeCell ref="C4:E4"/>
    <mergeCell ref="B14:E14"/>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7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K14"/>
  <sheetViews>
    <sheetView workbookViewId="0">
      <selection activeCell="J1" sqref="J1"/>
    </sheetView>
  </sheetViews>
  <sheetFormatPr defaultRowHeight="15.75" x14ac:dyDescent="0.25"/>
  <cols>
    <col min="1" max="1" width="5" style="1" customWidth="1"/>
    <col min="2" max="2" width="18" style="1" customWidth="1"/>
    <col min="3" max="3" width="21.28515625" style="1" customWidth="1"/>
    <col min="4" max="4" width="10.7109375" style="1" customWidth="1"/>
    <col min="5" max="5" width="15.140625" style="1" customWidth="1"/>
    <col min="6" max="6" width="14.140625" style="1" customWidth="1"/>
    <col min="7" max="7" width="5.5703125" style="1" bestFit="1" customWidth="1"/>
    <col min="8" max="8" width="21.7109375" style="1" customWidth="1"/>
    <col min="9" max="9" width="5.5703125" style="1" bestFit="1" customWidth="1"/>
    <col min="10" max="10" width="47" style="1" customWidth="1"/>
    <col min="11" max="16384" width="9.140625" style="1"/>
  </cols>
  <sheetData>
    <row r="1" spans="1:11" x14ac:dyDescent="0.25">
      <c r="J1" s="208" t="s">
        <v>1305</v>
      </c>
      <c r="K1" s="2"/>
    </row>
    <row r="2" spans="1:11" x14ac:dyDescent="0.25">
      <c r="A2" s="801" t="s">
        <v>17</v>
      </c>
      <c r="B2" s="801"/>
      <c r="C2" s="822" t="s">
        <v>864</v>
      </c>
      <c r="D2" s="822"/>
      <c r="E2" s="822"/>
      <c r="F2" s="209"/>
      <c r="G2" s="209"/>
      <c r="H2" s="209"/>
      <c r="I2" s="209"/>
      <c r="J2" s="209"/>
    </row>
    <row r="3" spans="1:11" x14ac:dyDescent="0.25">
      <c r="A3" s="799" t="s">
        <v>19</v>
      </c>
      <c r="B3" s="800"/>
      <c r="C3" s="822" t="s">
        <v>864</v>
      </c>
      <c r="D3" s="822"/>
      <c r="E3" s="822"/>
      <c r="F3" s="209"/>
      <c r="G3" s="209"/>
      <c r="H3" s="209"/>
      <c r="I3" s="209"/>
      <c r="J3" s="205"/>
    </row>
    <row r="4" spans="1:11" x14ac:dyDescent="0.25">
      <c r="A4" s="801" t="s">
        <v>20</v>
      </c>
      <c r="B4" s="801"/>
      <c r="C4" s="823" t="s">
        <v>12</v>
      </c>
      <c r="D4" s="823"/>
      <c r="E4" s="823"/>
      <c r="F4" s="209"/>
      <c r="G4" s="209"/>
      <c r="H4" s="209"/>
      <c r="I4" s="209"/>
      <c r="J4" s="209"/>
    </row>
    <row r="5" spans="1:11" x14ac:dyDescent="0.25">
      <c r="A5" s="818" t="s">
        <v>881</v>
      </c>
      <c r="B5" s="818"/>
      <c r="C5" s="818"/>
      <c r="D5" s="818"/>
      <c r="E5" s="818"/>
      <c r="F5" s="818"/>
      <c r="G5" s="818"/>
      <c r="H5" s="818"/>
      <c r="I5" s="818"/>
      <c r="J5" s="818"/>
    </row>
    <row r="6" spans="1:11" x14ac:dyDescent="0.25">
      <c r="A6" s="805" t="s">
        <v>22</v>
      </c>
      <c r="B6" s="805"/>
      <c r="C6" s="805"/>
      <c r="D6" s="805"/>
      <c r="E6" s="805"/>
      <c r="F6" s="805"/>
      <c r="G6" s="805"/>
      <c r="H6" s="805"/>
      <c r="I6" s="805"/>
      <c r="J6" s="805"/>
    </row>
    <row r="7" spans="1:11" x14ac:dyDescent="0.25">
      <c r="A7" s="3"/>
      <c r="B7" s="3"/>
      <c r="C7" s="3"/>
      <c r="D7" s="3"/>
      <c r="E7" s="3"/>
      <c r="F7" s="3"/>
      <c r="G7" s="3"/>
      <c r="H7" s="3"/>
      <c r="I7" s="3"/>
      <c r="J7" s="4" t="s">
        <v>13</v>
      </c>
      <c r="K7" s="2"/>
    </row>
    <row r="8" spans="1:11" s="5" customFormat="1" ht="34.5" customHeight="1" x14ac:dyDescent="0.25">
      <c r="A8" s="806" t="s">
        <v>23</v>
      </c>
      <c r="B8" s="806" t="s">
        <v>24</v>
      </c>
      <c r="C8" s="806" t="s">
        <v>25</v>
      </c>
      <c r="D8" s="806" t="s">
        <v>26</v>
      </c>
      <c r="E8" s="806" t="s">
        <v>27</v>
      </c>
      <c r="F8" s="806" t="s">
        <v>28</v>
      </c>
      <c r="G8" s="808" t="s">
        <v>29</v>
      </c>
      <c r="H8" s="809"/>
      <c r="I8" s="810"/>
      <c r="J8" s="806" t="s">
        <v>30</v>
      </c>
    </row>
    <row r="9" spans="1:11" s="5" customFormat="1" x14ac:dyDescent="0.25">
      <c r="A9" s="807"/>
      <c r="B9" s="807"/>
      <c r="C9" s="807"/>
      <c r="D9" s="807"/>
      <c r="E9" s="807"/>
      <c r="F9" s="807"/>
      <c r="G9" s="6">
        <v>2017</v>
      </c>
      <c r="H9" s="6">
        <v>2018</v>
      </c>
      <c r="I9" s="6">
        <v>2019</v>
      </c>
      <c r="J9" s="807"/>
    </row>
    <row r="10" spans="1:11" s="13" customFormat="1" x14ac:dyDescent="0.25">
      <c r="A10" s="17">
        <v>1</v>
      </c>
      <c r="B10" s="25">
        <v>2</v>
      </c>
      <c r="C10" s="25">
        <v>3</v>
      </c>
      <c r="D10" s="17">
        <v>4</v>
      </c>
      <c r="E10" s="25">
        <v>5</v>
      </c>
      <c r="F10" s="147" t="s">
        <v>31</v>
      </c>
      <c r="G10" s="147">
        <v>7</v>
      </c>
      <c r="H10" s="147">
        <v>8</v>
      </c>
      <c r="I10" s="147">
        <v>9</v>
      </c>
      <c r="J10" s="25">
        <v>10</v>
      </c>
    </row>
    <row r="11" spans="1:11" x14ac:dyDescent="0.25">
      <c r="A11" s="124" t="s">
        <v>32</v>
      </c>
      <c r="B11" s="125" t="s">
        <v>882</v>
      </c>
      <c r="C11" s="127" t="s">
        <v>883</v>
      </c>
      <c r="D11" s="127">
        <v>162</v>
      </c>
      <c r="E11" s="127">
        <v>29</v>
      </c>
      <c r="F11" s="142">
        <f>D11*E11</f>
        <v>4698</v>
      </c>
      <c r="G11" s="142"/>
      <c r="H11" s="142">
        <f>F11</f>
        <v>4698</v>
      </c>
      <c r="I11" s="142"/>
      <c r="J11" s="206"/>
    </row>
    <row r="12" spans="1:11" x14ac:dyDescent="0.25">
      <c r="A12" s="124" t="s">
        <v>33</v>
      </c>
      <c r="B12" s="125" t="s">
        <v>884</v>
      </c>
      <c r="C12" s="127" t="s">
        <v>885</v>
      </c>
      <c r="D12" s="127">
        <v>2</v>
      </c>
      <c r="E12" s="127">
        <v>751</v>
      </c>
      <c r="F12" s="142">
        <f>D12*E12</f>
        <v>1502</v>
      </c>
      <c r="G12" s="142"/>
      <c r="H12" s="142">
        <f>F12</f>
        <v>1502</v>
      </c>
      <c r="I12" s="142"/>
      <c r="J12" s="206"/>
    </row>
    <row r="13" spans="1:11" x14ac:dyDescent="0.25">
      <c r="A13" s="124" t="s">
        <v>35</v>
      </c>
      <c r="B13" s="125" t="s">
        <v>886</v>
      </c>
      <c r="C13" s="127" t="s">
        <v>887</v>
      </c>
      <c r="D13" s="127">
        <v>30</v>
      </c>
      <c r="E13" s="127">
        <v>50</v>
      </c>
      <c r="F13" s="142">
        <f>D13*E13</f>
        <v>1500</v>
      </c>
      <c r="G13" s="142"/>
      <c r="H13" s="142">
        <f>F13</f>
        <v>1500</v>
      </c>
      <c r="I13" s="142"/>
      <c r="J13" s="127"/>
    </row>
    <row r="14" spans="1:11" x14ac:dyDescent="0.25">
      <c r="A14" s="126"/>
      <c r="B14" s="803" t="s">
        <v>40</v>
      </c>
      <c r="C14" s="803"/>
      <c r="D14" s="803"/>
      <c r="E14" s="803"/>
      <c r="F14" s="7">
        <f>SUM(F11:F13)</f>
        <v>7700</v>
      </c>
      <c r="G14" s="7">
        <f>SUM(G11:G13)</f>
        <v>0</v>
      </c>
      <c r="H14" s="7">
        <f>SUM(H11:H13)</f>
        <v>7700</v>
      </c>
      <c r="I14" s="7">
        <f>SUM(I11:I13)</f>
        <v>0</v>
      </c>
      <c r="J14" s="126"/>
    </row>
  </sheetData>
  <mergeCells count="17">
    <mergeCell ref="A2:B2"/>
    <mergeCell ref="C2:E2"/>
    <mergeCell ref="A3:B3"/>
    <mergeCell ref="C3:E3"/>
    <mergeCell ref="A4:B4"/>
    <mergeCell ref="C4:E4"/>
    <mergeCell ref="B14:E14"/>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7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K12"/>
  <sheetViews>
    <sheetView workbookViewId="0">
      <selection activeCell="C32" sqref="C32"/>
    </sheetView>
  </sheetViews>
  <sheetFormatPr defaultRowHeight="15.75" x14ac:dyDescent="0.25"/>
  <cols>
    <col min="1" max="1" width="5" style="1" customWidth="1"/>
    <col min="2" max="2" width="18" style="1" customWidth="1"/>
    <col min="3" max="3" width="24.7109375" style="1" customWidth="1"/>
    <col min="4" max="4" width="11" style="1" customWidth="1"/>
    <col min="5" max="5" width="15.140625" style="1" customWidth="1"/>
    <col min="6" max="6" width="21.7109375" style="1" customWidth="1"/>
    <col min="7" max="7" width="5.5703125" style="1" bestFit="1" customWidth="1"/>
    <col min="8" max="8" width="7.85546875" style="1" bestFit="1" customWidth="1"/>
    <col min="9" max="9" width="5.5703125" style="1" bestFit="1" customWidth="1"/>
    <col min="10" max="10" width="47" style="1" customWidth="1"/>
    <col min="11" max="16384" width="9.140625" style="1"/>
  </cols>
  <sheetData>
    <row r="1" spans="1:11" x14ac:dyDescent="0.25">
      <c r="J1" s="208" t="s">
        <v>1304</v>
      </c>
      <c r="K1" s="2"/>
    </row>
    <row r="2" spans="1:11" x14ac:dyDescent="0.25">
      <c r="A2" s="801" t="s">
        <v>17</v>
      </c>
      <c r="B2" s="801"/>
      <c r="C2" s="822" t="s">
        <v>864</v>
      </c>
      <c r="D2" s="822"/>
      <c r="E2" s="822"/>
      <c r="F2" s="209"/>
      <c r="G2" s="209"/>
      <c r="H2" s="209"/>
      <c r="I2" s="209"/>
      <c r="J2" s="209"/>
    </row>
    <row r="3" spans="1:11" x14ac:dyDescent="0.25">
      <c r="A3" s="799" t="s">
        <v>19</v>
      </c>
      <c r="B3" s="800"/>
      <c r="C3" s="822" t="s">
        <v>864</v>
      </c>
      <c r="D3" s="822"/>
      <c r="E3" s="822"/>
      <c r="F3" s="209"/>
      <c r="G3" s="209"/>
      <c r="H3" s="209"/>
      <c r="I3" s="209"/>
      <c r="J3" s="205"/>
    </row>
    <row r="4" spans="1:11" x14ac:dyDescent="0.25">
      <c r="A4" s="801" t="s">
        <v>20</v>
      </c>
      <c r="B4" s="801"/>
      <c r="C4" s="823" t="s">
        <v>12</v>
      </c>
      <c r="D4" s="823"/>
      <c r="E4" s="823"/>
      <c r="F4" s="209"/>
      <c r="G4" s="209"/>
      <c r="H4" s="209"/>
      <c r="I4" s="209"/>
      <c r="J4" s="209"/>
    </row>
    <row r="5" spans="1:11" x14ac:dyDescent="0.25">
      <c r="A5" s="818" t="s">
        <v>888</v>
      </c>
      <c r="B5" s="818"/>
      <c r="C5" s="818"/>
      <c r="D5" s="818"/>
      <c r="E5" s="818"/>
      <c r="F5" s="818"/>
      <c r="G5" s="818"/>
      <c r="H5" s="818"/>
      <c r="I5" s="818"/>
      <c r="J5" s="818"/>
    </row>
    <row r="6" spans="1:11" x14ac:dyDescent="0.25">
      <c r="A6" s="805" t="s">
        <v>22</v>
      </c>
      <c r="B6" s="805"/>
      <c r="C6" s="805"/>
      <c r="D6" s="805"/>
      <c r="E6" s="805"/>
      <c r="F6" s="805"/>
      <c r="G6" s="805"/>
      <c r="H6" s="805"/>
      <c r="I6" s="805"/>
      <c r="J6" s="805"/>
    </row>
    <row r="7" spans="1:11" x14ac:dyDescent="0.25">
      <c r="A7" s="3"/>
      <c r="B7" s="3"/>
      <c r="C7" s="3"/>
      <c r="D7" s="3"/>
      <c r="E7" s="3"/>
      <c r="F7" s="3"/>
      <c r="G7" s="3"/>
      <c r="H7" s="3"/>
      <c r="I7" s="3"/>
      <c r="J7" s="4" t="s">
        <v>13</v>
      </c>
      <c r="K7" s="2"/>
    </row>
    <row r="8" spans="1:11" s="5" customFormat="1" ht="36" customHeight="1" x14ac:dyDescent="0.25">
      <c r="A8" s="806" t="s">
        <v>23</v>
      </c>
      <c r="B8" s="806" t="s">
        <v>24</v>
      </c>
      <c r="C8" s="806" t="s">
        <v>25</v>
      </c>
      <c r="D8" s="806" t="s">
        <v>26</v>
      </c>
      <c r="E8" s="806" t="s">
        <v>27</v>
      </c>
      <c r="F8" s="806" t="s">
        <v>28</v>
      </c>
      <c r="G8" s="808" t="s">
        <v>29</v>
      </c>
      <c r="H8" s="809"/>
      <c r="I8" s="810"/>
      <c r="J8" s="806" t="s">
        <v>1241</v>
      </c>
    </row>
    <row r="9" spans="1:11" s="5" customFormat="1" x14ac:dyDescent="0.25">
      <c r="A9" s="807"/>
      <c r="B9" s="807"/>
      <c r="C9" s="807"/>
      <c r="D9" s="807"/>
      <c r="E9" s="807"/>
      <c r="F9" s="807"/>
      <c r="G9" s="6">
        <v>2017</v>
      </c>
      <c r="H9" s="6">
        <v>2018</v>
      </c>
      <c r="I9" s="6">
        <v>2019</v>
      </c>
      <c r="J9" s="807"/>
    </row>
    <row r="10" spans="1:11" s="13" customFormat="1" x14ac:dyDescent="0.25">
      <c r="A10" s="17">
        <v>1</v>
      </c>
      <c r="B10" s="25">
        <v>2</v>
      </c>
      <c r="C10" s="25">
        <v>3</v>
      </c>
      <c r="D10" s="17">
        <v>4</v>
      </c>
      <c r="E10" s="25">
        <v>5</v>
      </c>
      <c r="F10" s="147" t="s">
        <v>31</v>
      </c>
      <c r="G10" s="147">
        <v>7</v>
      </c>
      <c r="H10" s="147">
        <v>8</v>
      </c>
      <c r="I10" s="147">
        <v>9</v>
      </c>
      <c r="J10" s="25">
        <v>10</v>
      </c>
    </row>
    <row r="11" spans="1:11" x14ac:dyDescent="0.25">
      <c r="A11" s="124" t="s">
        <v>32</v>
      </c>
      <c r="B11" s="125" t="s">
        <v>882</v>
      </c>
      <c r="C11" s="127" t="s">
        <v>889</v>
      </c>
      <c r="D11" s="127">
        <v>147</v>
      </c>
      <c r="E11" s="127">
        <v>46</v>
      </c>
      <c r="F11" s="142">
        <f>D11*E11</f>
        <v>6762</v>
      </c>
      <c r="G11" s="142"/>
      <c r="H11" s="142">
        <f>F11</f>
        <v>6762</v>
      </c>
      <c r="I11" s="142"/>
      <c r="J11" s="206"/>
    </row>
    <row r="12" spans="1:11" x14ac:dyDescent="0.25">
      <c r="A12" s="126"/>
      <c r="B12" s="803" t="s">
        <v>40</v>
      </c>
      <c r="C12" s="803"/>
      <c r="D12" s="803"/>
      <c r="E12" s="803"/>
      <c r="F12" s="7">
        <f>SUM(F11:F11)</f>
        <v>6762</v>
      </c>
      <c r="G12" s="7">
        <f>SUM(G11:G11)</f>
        <v>0</v>
      </c>
      <c r="H12" s="7">
        <f>SUM(H11:H11)</f>
        <v>6762</v>
      </c>
      <c r="I12" s="7">
        <f>SUM(I11:I11)</f>
        <v>0</v>
      </c>
      <c r="J12" s="126"/>
    </row>
  </sheetData>
  <mergeCells count="17">
    <mergeCell ref="A2:B2"/>
    <mergeCell ref="C2:E2"/>
    <mergeCell ref="A3:B3"/>
    <mergeCell ref="C3:E3"/>
    <mergeCell ref="A4:B4"/>
    <mergeCell ref="C4:E4"/>
    <mergeCell ref="B12:E12"/>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81"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J12"/>
  <sheetViews>
    <sheetView workbookViewId="0">
      <selection activeCell="J1" sqref="J1"/>
    </sheetView>
  </sheetViews>
  <sheetFormatPr defaultRowHeight="15" x14ac:dyDescent="0.25"/>
  <cols>
    <col min="2" max="2" width="8.140625" bestFit="1" customWidth="1"/>
    <col min="3" max="3" width="20.85546875" bestFit="1" customWidth="1"/>
    <col min="10" max="10" width="50.7109375" bestFit="1" customWidth="1"/>
  </cols>
  <sheetData>
    <row r="1" spans="1:10" ht="15.75" x14ac:dyDescent="0.25">
      <c r="J1" s="208" t="s">
        <v>1303</v>
      </c>
    </row>
    <row r="2" spans="1:10" ht="15.75" x14ac:dyDescent="0.25">
      <c r="A2" s="801" t="s">
        <v>17</v>
      </c>
      <c r="B2" s="801"/>
      <c r="C2" s="822" t="s">
        <v>864</v>
      </c>
      <c r="D2" s="822"/>
      <c r="E2" s="822"/>
      <c r="F2" s="209"/>
      <c r="G2" s="209"/>
      <c r="H2" s="209"/>
      <c r="I2" s="209"/>
      <c r="J2" s="209"/>
    </row>
    <row r="3" spans="1:10" ht="15.75" x14ac:dyDescent="0.25">
      <c r="A3" s="799" t="s">
        <v>19</v>
      </c>
      <c r="B3" s="800"/>
      <c r="C3" s="822" t="s">
        <v>864</v>
      </c>
      <c r="D3" s="822"/>
      <c r="E3" s="822"/>
      <c r="F3" s="209"/>
      <c r="G3" s="209"/>
      <c r="H3" s="209"/>
      <c r="I3" s="209"/>
      <c r="J3" s="205"/>
    </row>
    <row r="4" spans="1:10" ht="15.75" x14ac:dyDescent="0.25">
      <c r="A4" s="801" t="s">
        <v>20</v>
      </c>
      <c r="B4" s="801"/>
      <c r="C4" s="823" t="s">
        <v>12</v>
      </c>
      <c r="D4" s="823"/>
      <c r="E4" s="823"/>
      <c r="F4" s="209"/>
      <c r="G4" s="209"/>
      <c r="H4" s="209"/>
      <c r="I4" s="209"/>
      <c r="J4" s="209"/>
    </row>
    <row r="5" spans="1:10" ht="15.75" x14ac:dyDescent="0.25">
      <c r="A5" s="818" t="s">
        <v>1471</v>
      </c>
      <c r="B5" s="818"/>
      <c r="C5" s="818"/>
      <c r="D5" s="818"/>
      <c r="E5" s="818"/>
      <c r="F5" s="818"/>
      <c r="G5" s="818"/>
      <c r="H5" s="818"/>
      <c r="I5" s="818"/>
      <c r="J5" s="818"/>
    </row>
    <row r="6" spans="1:10" ht="15.75" x14ac:dyDescent="0.25">
      <c r="A6" s="805" t="s">
        <v>22</v>
      </c>
      <c r="B6" s="805"/>
      <c r="C6" s="805"/>
      <c r="D6" s="805"/>
      <c r="E6" s="805"/>
      <c r="F6" s="805"/>
      <c r="G6" s="805"/>
      <c r="H6" s="805"/>
      <c r="I6" s="805"/>
      <c r="J6" s="805"/>
    </row>
    <row r="7" spans="1:10" ht="15.75" x14ac:dyDescent="0.25">
      <c r="A7" s="3"/>
      <c r="B7" s="3"/>
      <c r="C7" s="3"/>
      <c r="D7" s="3"/>
      <c r="E7" s="3"/>
      <c r="F7" s="3"/>
      <c r="G7" s="3"/>
      <c r="H7" s="3"/>
      <c r="I7" s="3"/>
      <c r="J7" s="4" t="s">
        <v>13</v>
      </c>
    </row>
    <row r="8" spans="1:10" ht="15.75" x14ac:dyDescent="0.25">
      <c r="A8" s="806" t="s">
        <v>23</v>
      </c>
      <c r="B8" s="806" t="s">
        <v>24</v>
      </c>
      <c r="C8" s="806" t="s">
        <v>25</v>
      </c>
      <c r="D8" s="806" t="s">
        <v>26</v>
      </c>
      <c r="E8" s="806" t="s">
        <v>27</v>
      </c>
      <c r="F8" s="806" t="s">
        <v>28</v>
      </c>
      <c r="G8" s="808" t="s">
        <v>29</v>
      </c>
      <c r="H8" s="809"/>
      <c r="I8" s="810"/>
      <c r="J8" s="806" t="s">
        <v>1241</v>
      </c>
    </row>
    <row r="9" spans="1:10" ht="15.75" x14ac:dyDescent="0.25">
      <c r="A9" s="807"/>
      <c r="B9" s="807"/>
      <c r="C9" s="807"/>
      <c r="D9" s="807"/>
      <c r="E9" s="807"/>
      <c r="F9" s="807"/>
      <c r="G9" s="455">
        <v>2017</v>
      </c>
      <c r="H9" s="455">
        <v>2018</v>
      </c>
      <c r="I9" s="455">
        <v>2019</v>
      </c>
      <c r="J9" s="807"/>
    </row>
    <row r="10" spans="1:10" ht="15.75" x14ac:dyDescent="0.25">
      <c r="A10" s="17">
        <v>1</v>
      </c>
      <c r="B10" s="25">
        <v>2</v>
      </c>
      <c r="C10" s="25">
        <v>3</v>
      </c>
      <c r="D10" s="17">
        <v>4</v>
      </c>
      <c r="E10" s="25">
        <v>5</v>
      </c>
      <c r="F10" s="147" t="s">
        <v>31</v>
      </c>
      <c r="G10" s="147">
        <v>7</v>
      </c>
      <c r="H10" s="147">
        <v>8</v>
      </c>
      <c r="I10" s="147">
        <v>9</v>
      </c>
      <c r="J10" s="25">
        <v>10</v>
      </c>
    </row>
    <row r="11" spans="1:10" ht="31.5" x14ac:dyDescent="0.25">
      <c r="A11" s="124" t="s">
        <v>32</v>
      </c>
      <c r="B11" s="125" t="s">
        <v>872</v>
      </c>
      <c r="C11" s="127" t="s">
        <v>1472</v>
      </c>
      <c r="D11" s="127">
        <v>222</v>
      </c>
      <c r="E11" s="127">
        <v>46</v>
      </c>
      <c r="F11" s="142">
        <f>D11*E11</f>
        <v>10212</v>
      </c>
      <c r="G11" s="142"/>
      <c r="H11" s="142">
        <f>F11</f>
        <v>10212</v>
      </c>
      <c r="I11" s="142"/>
      <c r="J11" s="206"/>
    </row>
    <row r="12" spans="1:10" ht="15.75" x14ac:dyDescent="0.25">
      <c r="A12" s="126"/>
      <c r="B12" s="803" t="s">
        <v>40</v>
      </c>
      <c r="C12" s="803"/>
      <c r="D12" s="803"/>
      <c r="E12" s="803"/>
      <c r="F12" s="7">
        <f>SUM(F11:F11)</f>
        <v>10212</v>
      </c>
      <c r="G12" s="7">
        <f>SUM(G11:G11)</f>
        <v>0</v>
      </c>
      <c r="H12" s="7">
        <f>SUM(H11:H11)</f>
        <v>10212</v>
      </c>
      <c r="I12" s="7">
        <f>SUM(I11:I11)</f>
        <v>0</v>
      </c>
      <c r="J12" s="126"/>
    </row>
  </sheetData>
  <mergeCells count="17">
    <mergeCell ref="B12:E12"/>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2"/>
  <sheetViews>
    <sheetView workbookViewId="0">
      <selection activeCell="C7" sqref="C7"/>
    </sheetView>
  </sheetViews>
  <sheetFormatPr defaultRowHeight="15.75" x14ac:dyDescent="0.25"/>
  <cols>
    <col min="1" max="1" width="5" style="1" customWidth="1"/>
    <col min="2" max="2" width="24.7109375" style="1" customWidth="1"/>
    <col min="3" max="3" width="16.28515625" style="1" customWidth="1"/>
    <col min="4" max="4" width="9.7109375" style="1" customWidth="1"/>
    <col min="5" max="5" width="15.140625" style="1" customWidth="1"/>
    <col min="6" max="6" width="21.7109375" style="1" customWidth="1"/>
    <col min="7" max="7" width="9" style="1" bestFit="1" customWidth="1"/>
    <col min="8" max="8" width="10.140625" style="1" bestFit="1" customWidth="1"/>
    <col min="9" max="9" width="21.7109375" style="1" customWidth="1"/>
    <col min="10" max="10" width="47" style="1" customWidth="1"/>
    <col min="11" max="16384" width="9.140625" style="1"/>
  </cols>
  <sheetData>
    <row r="1" spans="1:11" x14ac:dyDescent="0.25">
      <c r="J1" s="208" t="s">
        <v>1217</v>
      </c>
      <c r="K1" s="2"/>
    </row>
    <row r="2" spans="1:11" x14ac:dyDescent="0.25">
      <c r="A2" s="801" t="s">
        <v>17</v>
      </c>
      <c r="B2" s="801"/>
      <c r="C2" s="822" t="s">
        <v>2</v>
      </c>
      <c r="D2" s="822"/>
      <c r="E2" s="822"/>
      <c r="F2" s="209"/>
      <c r="G2" s="209"/>
      <c r="H2" s="209"/>
      <c r="I2" s="209"/>
      <c r="J2" s="209"/>
    </row>
    <row r="3" spans="1:11" x14ac:dyDescent="0.25">
      <c r="A3" s="799" t="s">
        <v>19</v>
      </c>
      <c r="B3" s="800"/>
      <c r="C3" s="822" t="s">
        <v>2</v>
      </c>
      <c r="D3" s="822"/>
      <c r="E3" s="822"/>
      <c r="F3" s="209"/>
      <c r="G3" s="209"/>
      <c r="H3" s="209"/>
      <c r="I3" s="209"/>
      <c r="J3" s="205"/>
    </row>
    <row r="4" spans="1:11" x14ac:dyDescent="0.25">
      <c r="A4" s="801" t="s">
        <v>20</v>
      </c>
      <c r="B4" s="801"/>
      <c r="C4" s="823" t="s">
        <v>2</v>
      </c>
      <c r="D4" s="823"/>
      <c r="E4" s="823"/>
      <c r="F4" s="209"/>
      <c r="G4" s="209"/>
      <c r="H4" s="209"/>
      <c r="I4" s="209"/>
      <c r="J4" s="209"/>
    </row>
    <row r="5" spans="1:11" ht="34.5" customHeight="1" x14ac:dyDescent="0.25">
      <c r="A5" s="824"/>
      <c r="B5" s="824"/>
      <c r="C5" s="824"/>
      <c r="D5" s="824"/>
      <c r="E5" s="824"/>
      <c r="F5" s="824"/>
      <c r="G5" s="824"/>
      <c r="H5" s="824"/>
      <c r="I5" s="824"/>
      <c r="J5" s="824"/>
    </row>
    <row r="6" spans="1:11" ht="24.75" customHeight="1" x14ac:dyDescent="0.25">
      <c r="A6" s="825" t="s">
        <v>81</v>
      </c>
      <c r="B6" s="825"/>
      <c r="C6" s="825"/>
      <c r="D6" s="825"/>
      <c r="E6" s="825"/>
      <c r="F6" s="825"/>
      <c r="G6" s="825"/>
      <c r="H6" s="825"/>
      <c r="I6" s="825"/>
      <c r="J6" s="825"/>
    </row>
    <row r="7" spans="1:11" ht="19.5" customHeight="1" x14ac:dyDescent="0.25">
      <c r="A7" s="3"/>
      <c r="B7" s="3"/>
      <c r="C7" s="3"/>
      <c r="D7" s="3"/>
      <c r="E7" s="3"/>
      <c r="F7" s="3"/>
      <c r="G7" s="3"/>
      <c r="H7" s="3"/>
      <c r="I7" s="3"/>
      <c r="J7" s="4" t="s">
        <v>13</v>
      </c>
      <c r="K7" s="2"/>
    </row>
    <row r="8" spans="1:11" s="5" customFormat="1" ht="34.5" customHeight="1" x14ac:dyDescent="0.25">
      <c r="A8" s="806" t="s">
        <v>23</v>
      </c>
      <c r="B8" s="806" t="s">
        <v>24</v>
      </c>
      <c r="C8" s="806" t="s">
        <v>25</v>
      </c>
      <c r="D8" s="806" t="s">
        <v>26</v>
      </c>
      <c r="E8" s="806" t="s">
        <v>27</v>
      </c>
      <c r="F8" s="806" t="s">
        <v>28</v>
      </c>
      <c r="G8" s="808" t="s">
        <v>29</v>
      </c>
      <c r="H8" s="809"/>
      <c r="I8" s="810"/>
      <c r="J8" s="806" t="s">
        <v>30</v>
      </c>
    </row>
    <row r="9" spans="1:11" s="5" customFormat="1" ht="25.5" customHeight="1" x14ac:dyDescent="0.25">
      <c r="A9" s="807"/>
      <c r="B9" s="807"/>
      <c r="C9" s="807"/>
      <c r="D9" s="807"/>
      <c r="E9" s="807"/>
      <c r="F9" s="807"/>
      <c r="G9" s="6">
        <v>2017</v>
      </c>
      <c r="H9" s="6">
        <v>2018</v>
      </c>
      <c r="I9" s="6">
        <v>2019</v>
      </c>
      <c r="J9" s="807"/>
    </row>
    <row r="10" spans="1:11" s="13" customFormat="1" ht="25.5" customHeight="1" x14ac:dyDescent="0.25">
      <c r="A10" s="17">
        <v>1</v>
      </c>
      <c r="B10" s="25">
        <v>2</v>
      </c>
      <c r="C10" s="25">
        <v>3</v>
      </c>
      <c r="D10" s="17">
        <v>4</v>
      </c>
      <c r="E10" s="25">
        <v>5</v>
      </c>
      <c r="F10" s="147" t="s">
        <v>31</v>
      </c>
      <c r="G10" s="147">
        <v>7</v>
      </c>
      <c r="H10" s="147">
        <v>8</v>
      </c>
      <c r="I10" s="147">
        <v>9</v>
      </c>
      <c r="J10" s="25">
        <v>10</v>
      </c>
    </row>
    <row r="11" spans="1:11" x14ac:dyDescent="0.25">
      <c r="A11" s="124" t="s">
        <v>32</v>
      </c>
      <c r="B11" s="127" t="s">
        <v>82</v>
      </c>
      <c r="C11" s="127" t="s">
        <v>73</v>
      </c>
      <c r="D11" s="127">
        <v>3</v>
      </c>
      <c r="E11" s="142">
        <v>50000</v>
      </c>
      <c r="F11" s="142">
        <f>D11*E11</f>
        <v>150000</v>
      </c>
      <c r="G11" s="142">
        <v>50000</v>
      </c>
      <c r="H11" s="142">
        <v>100000</v>
      </c>
      <c r="I11" s="142"/>
      <c r="J11" s="125">
        <v>5234</v>
      </c>
    </row>
    <row r="12" spans="1:11" x14ac:dyDescent="0.25">
      <c r="A12" s="126"/>
      <c r="B12" s="803" t="s">
        <v>40</v>
      </c>
      <c r="C12" s="803"/>
      <c r="D12" s="803"/>
      <c r="E12" s="803"/>
      <c r="F12" s="7">
        <f>SUM(F11:F11)</f>
        <v>150000</v>
      </c>
      <c r="G12" s="7">
        <f>SUM(G11:G11)</f>
        <v>50000</v>
      </c>
      <c r="H12" s="7">
        <f>SUM(H11:H11)</f>
        <v>100000</v>
      </c>
      <c r="I12" s="7">
        <f>SUM(I11:I11)</f>
        <v>0</v>
      </c>
      <c r="J12" s="126"/>
    </row>
  </sheetData>
  <mergeCells count="17">
    <mergeCell ref="B12:E12"/>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72"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K30"/>
  <sheetViews>
    <sheetView topLeftCell="A13" workbookViewId="0">
      <selection activeCell="B14" sqref="B14"/>
    </sheetView>
  </sheetViews>
  <sheetFormatPr defaultRowHeight="15.75" x14ac:dyDescent="0.25"/>
  <cols>
    <col min="1" max="1" width="5" style="1" customWidth="1"/>
    <col min="2" max="2" width="33.85546875" style="1" customWidth="1"/>
    <col min="3" max="3" width="17.140625" style="1" customWidth="1"/>
    <col min="4" max="4" width="10.5703125" style="1" customWidth="1"/>
    <col min="5" max="5" width="15.140625" style="1" customWidth="1"/>
    <col min="6" max="6" width="21.7109375" style="1" customWidth="1"/>
    <col min="7" max="9" width="9.140625" style="1" customWidth="1"/>
    <col min="10" max="10" width="47" style="1" customWidth="1"/>
    <col min="11" max="16384" width="9.140625" style="1"/>
  </cols>
  <sheetData>
    <row r="1" spans="1:11" x14ac:dyDescent="0.25">
      <c r="J1" s="208" t="s">
        <v>1302</v>
      </c>
      <c r="K1" s="2"/>
    </row>
    <row r="2" spans="1:11" x14ac:dyDescent="0.25">
      <c r="A2" s="813" t="s">
        <v>17</v>
      </c>
      <c r="B2" s="813"/>
      <c r="C2" s="814" t="s">
        <v>891</v>
      </c>
      <c r="D2" s="814"/>
      <c r="E2" s="814"/>
      <c r="F2" s="283"/>
      <c r="G2" s="283"/>
      <c r="H2" s="283"/>
      <c r="I2" s="283"/>
      <c r="J2" s="283"/>
    </row>
    <row r="3" spans="1:11" x14ac:dyDescent="0.25">
      <c r="A3" s="815" t="s">
        <v>19</v>
      </c>
      <c r="B3" s="816"/>
      <c r="C3" s="814" t="s">
        <v>891</v>
      </c>
      <c r="D3" s="814"/>
      <c r="E3" s="814"/>
      <c r="F3" s="283"/>
      <c r="G3" s="283"/>
      <c r="H3" s="283"/>
      <c r="I3" s="283"/>
      <c r="J3" s="205"/>
    </row>
    <row r="4" spans="1:11" x14ac:dyDescent="0.25">
      <c r="A4" s="813" t="s">
        <v>20</v>
      </c>
      <c r="B4" s="813"/>
      <c r="C4" s="817" t="s">
        <v>892</v>
      </c>
      <c r="D4" s="817"/>
      <c r="E4" s="817"/>
      <c r="F4" s="283"/>
      <c r="G4" s="283"/>
      <c r="H4" s="283"/>
      <c r="I4" s="283"/>
      <c r="J4" s="283"/>
    </row>
    <row r="5" spans="1:11" x14ac:dyDescent="0.25">
      <c r="A5" s="895" t="s">
        <v>1473</v>
      </c>
      <c r="B5" s="895"/>
      <c r="C5" s="895"/>
      <c r="D5" s="895"/>
      <c r="E5" s="895"/>
      <c r="F5" s="895"/>
      <c r="G5" s="895"/>
      <c r="H5" s="895"/>
      <c r="I5" s="895"/>
      <c r="J5" s="895"/>
    </row>
    <row r="6" spans="1:11" x14ac:dyDescent="0.25">
      <c r="A6" s="819"/>
      <c r="B6" s="819"/>
      <c r="C6" s="819"/>
      <c r="D6" s="819"/>
      <c r="E6" s="819"/>
      <c r="F6" s="819"/>
      <c r="G6" s="819"/>
      <c r="H6" s="819"/>
      <c r="I6" s="819"/>
      <c r="J6" s="819"/>
    </row>
    <row r="7" spans="1:11" x14ac:dyDescent="0.25">
      <c r="A7" s="3"/>
      <c r="B7" s="3"/>
      <c r="C7" s="3"/>
      <c r="D7" s="3"/>
      <c r="E7" s="3"/>
      <c r="F7" s="3"/>
      <c r="G7" s="3"/>
      <c r="H7" s="3"/>
      <c r="I7" s="3"/>
      <c r="J7" s="4" t="s">
        <v>13</v>
      </c>
    </row>
    <row r="8" spans="1:11" x14ac:dyDescent="0.25">
      <c r="A8" s="806" t="s">
        <v>23</v>
      </c>
      <c r="B8" s="806" t="s">
        <v>24</v>
      </c>
      <c r="C8" s="806" t="s">
        <v>25</v>
      </c>
      <c r="D8" s="820" t="s">
        <v>26</v>
      </c>
      <c r="E8" s="806" t="s">
        <v>27</v>
      </c>
      <c r="F8" s="806" t="s">
        <v>28</v>
      </c>
      <c r="G8" s="808" t="s">
        <v>29</v>
      </c>
      <c r="H8" s="809"/>
      <c r="I8" s="810"/>
      <c r="J8" s="806" t="s">
        <v>1241</v>
      </c>
    </row>
    <row r="9" spans="1:11" x14ac:dyDescent="0.25">
      <c r="A9" s="807"/>
      <c r="B9" s="807"/>
      <c r="C9" s="807"/>
      <c r="D9" s="821"/>
      <c r="E9" s="807"/>
      <c r="F9" s="807"/>
      <c r="G9" s="455">
        <v>2017</v>
      </c>
      <c r="H9" s="455">
        <v>2018</v>
      </c>
      <c r="I9" s="455">
        <v>2019</v>
      </c>
      <c r="J9" s="807"/>
    </row>
    <row r="10" spans="1:11" x14ac:dyDescent="0.25">
      <c r="A10" s="461">
        <v>1</v>
      </c>
      <c r="B10" s="462">
        <v>2</v>
      </c>
      <c r="C10" s="462">
        <v>3</v>
      </c>
      <c r="D10" s="461">
        <v>4</v>
      </c>
      <c r="E10" s="462">
        <v>5</v>
      </c>
      <c r="F10" s="463" t="s">
        <v>31</v>
      </c>
      <c r="G10" s="463">
        <v>7</v>
      </c>
      <c r="H10" s="463">
        <v>8</v>
      </c>
      <c r="I10" s="463">
        <v>9</v>
      </c>
      <c r="J10" s="462">
        <v>10</v>
      </c>
    </row>
    <row r="11" spans="1:11" ht="47.25" x14ac:dyDescent="0.25">
      <c r="A11" s="526" t="s">
        <v>32</v>
      </c>
      <c r="B11" s="58" t="s">
        <v>1474</v>
      </c>
      <c r="C11" s="527"/>
      <c r="D11" s="527"/>
      <c r="E11" s="527"/>
      <c r="F11" s="528"/>
      <c r="G11" s="528"/>
      <c r="H11" s="528"/>
      <c r="I11" s="528"/>
      <c r="J11" s="527"/>
    </row>
    <row r="12" spans="1:11" ht="30" x14ac:dyDescent="0.25">
      <c r="A12" s="526" t="s">
        <v>44</v>
      </c>
      <c r="B12" s="529" t="s">
        <v>1755</v>
      </c>
      <c r="C12" s="530" t="s">
        <v>1475</v>
      </c>
      <c r="D12" s="527">
        <v>1</v>
      </c>
      <c r="E12" s="527">
        <v>1500</v>
      </c>
      <c r="F12" s="528">
        <v>1500</v>
      </c>
      <c r="G12" s="528">
        <v>1500</v>
      </c>
      <c r="H12" s="528"/>
      <c r="I12" s="528"/>
      <c r="J12" s="527" t="s">
        <v>890</v>
      </c>
    </row>
    <row r="13" spans="1:11" ht="45" x14ac:dyDescent="0.25">
      <c r="A13" s="526" t="s">
        <v>47</v>
      </c>
      <c r="B13" s="529" t="s">
        <v>1476</v>
      </c>
      <c r="C13" s="531" t="s">
        <v>1431</v>
      </c>
      <c r="D13" s="527">
        <v>24</v>
      </c>
      <c r="E13" s="527">
        <v>90</v>
      </c>
      <c r="F13" s="528">
        <v>2160</v>
      </c>
      <c r="G13" s="528">
        <v>2160</v>
      </c>
      <c r="H13" s="528"/>
      <c r="I13" s="528"/>
      <c r="J13" s="132" t="s">
        <v>1428</v>
      </c>
    </row>
    <row r="14" spans="1:11" ht="30" x14ac:dyDescent="0.25">
      <c r="A14" s="526" t="s">
        <v>238</v>
      </c>
      <c r="B14" s="529" t="s">
        <v>1477</v>
      </c>
      <c r="C14" s="527" t="s">
        <v>1445</v>
      </c>
      <c r="D14" s="527">
        <v>1</v>
      </c>
      <c r="E14" s="527"/>
      <c r="F14" s="528">
        <v>1670</v>
      </c>
      <c r="G14" s="528">
        <v>1670</v>
      </c>
      <c r="H14" s="528"/>
      <c r="I14" s="528"/>
      <c r="J14" s="132" t="s">
        <v>1428</v>
      </c>
    </row>
    <row r="15" spans="1:11" ht="31.5" x14ac:dyDescent="0.25">
      <c r="A15" s="526" t="s">
        <v>33</v>
      </c>
      <c r="B15" s="58" t="s">
        <v>1478</v>
      </c>
      <c r="C15" s="527"/>
      <c r="D15" s="527"/>
      <c r="E15" s="527"/>
      <c r="F15" s="528"/>
      <c r="G15" s="528"/>
      <c r="H15" s="528"/>
      <c r="I15" s="528"/>
      <c r="J15" s="527"/>
    </row>
    <row r="16" spans="1:11" x14ac:dyDescent="0.25">
      <c r="A16" s="526" t="s">
        <v>48</v>
      </c>
      <c r="B16" s="125" t="s">
        <v>1479</v>
      </c>
      <c r="C16" s="527" t="s">
        <v>1480</v>
      </c>
      <c r="D16" s="527">
        <v>3</v>
      </c>
      <c r="E16" s="527"/>
      <c r="F16" s="528">
        <v>7378</v>
      </c>
      <c r="G16" s="528">
        <v>5456</v>
      </c>
      <c r="H16" s="528">
        <v>1922</v>
      </c>
      <c r="I16" s="528"/>
      <c r="J16" s="527" t="s">
        <v>890</v>
      </c>
    </row>
    <row r="17" spans="1:10" x14ac:dyDescent="0.25">
      <c r="A17" s="526" t="s">
        <v>50</v>
      </c>
      <c r="B17" s="125" t="s">
        <v>1481</v>
      </c>
      <c r="C17" s="527" t="s">
        <v>1427</v>
      </c>
      <c r="D17" s="527">
        <v>2</v>
      </c>
      <c r="E17" s="527">
        <v>500</v>
      </c>
      <c r="F17" s="528">
        <v>1000</v>
      </c>
      <c r="G17" s="528">
        <v>1000</v>
      </c>
      <c r="H17" s="528"/>
      <c r="I17" s="528"/>
      <c r="J17" s="527" t="s">
        <v>1443</v>
      </c>
    </row>
    <row r="18" spans="1:10" x14ac:dyDescent="0.25">
      <c r="A18" s="526" t="s">
        <v>139</v>
      </c>
      <c r="B18" s="125" t="s">
        <v>1482</v>
      </c>
      <c r="C18" s="527" t="s">
        <v>1483</v>
      </c>
      <c r="D18" s="527">
        <v>5</v>
      </c>
      <c r="E18" s="527">
        <v>180</v>
      </c>
      <c r="F18" s="528">
        <v>900</v>
      </c>
      <c r="G18" s="528"/>
      <c r="H18" s="528">
        <v>900</v>
      </c>
      <c r="I18" s="528"/>
      <c r="J18" s="527" t="s">
        <v>890</v>
      </c>
    </row>
    <row r="19" spans="1:10" ht="31.5" x14ac:dyDescent="0.25">
      <c r="A19" s="526" t="s">
        <v>141</v>
      </c>
      <c r="B19" s="125" t="s">
        <v>1484</v>
      </c>
      <c r="C19" s="527" t="s">
        <v>900</v>
      </c>
      <c r="D19" s="527">
        <v>5</v>
      </c>
      <c r="E19" s="527">
        <v>750</v>
      </c>
      <c r="F19" s="528">
        <v>3750</v>
      </c>
      <c r="G19" s="528">
        <v>3750</v>
      </c>
      <c r="H19" s="528"/>
      <c r="I19" s="528"/>
      <c r="J19" s="527" t="s">
        <v>1428</v>
      </c>
    </row>
    <row r="20" spans="1:10" x14ac:dyDescent="0.25">
      <c r="A20" s="526" t="s">
        <v>143</v>
      </c>
      <c r="B20" s="125" t="s">
        <v>1485</v>
      </c>
      <c r="C20" s="527" t="s">
        <v>1486</v>
      </c>
      <c r="D20" s="527">
        <v>1</v>
      </c>
      <c r="E20" s="527">
        <v>616</v>
      </c>
      <c r="F20" s="528">
        <v>616</v>
      </c>
      <c r="G20" s="528">
        <v>616</v>
      </c>
      <c r="H20" s="528"/>
      <c r="I20" s="528"/>
      <c r="J20" s="527" t="s">
        <v>1428</v>
      </c>
    </row>
    <row r="21" spans="1:10" ht="31.5" x14ac:dyDescent="0.25">
      <c r="A21" s="526" t="s">
        <v>143</v>
      </c>
      <c r="B21" s="125" t="s">
        <v>1487</v>
      </c>
      <c r="C21" s="527" t="s">
        <v>1488</v>
      </c>
      <c r="D21" s="527">
        <v>145</v>
      </c>
      <c r="E21" s="527">
        <v>58</v>
      </c>
      <c r="F21" s="528">
        <v>8410</v>
      </c>
      <c r="G21" s="528"/>
      <c r="H21" s="528">
        <v>8410</v>
      </c>
      <c r="I21" s="528"/>
      <c r="J21" s="527" t="s">
        <v>1436</v>
      </c>
    </row>
    <row r="22" spans="1:10" ht="47.25" x14ac:dyDescent="0.25">
      <c r="A22" s="526" t="s">
        <v>35</v>
      </c>
      <c r="B22" s="58" t="s">
        <v>1489</v>
      </c>
      <c r="C22" s="527"/>
      <c r="D22" s="527"/>
      <c r="E22" s="527"/>
      <c r="F22" s="528"/>
      <c r="G22" s="528"/>
      <c r="H22" s="528"/>
      <c r="I22" s="528"/>
      <c r="J22" s="527"/>
    </row>
    <row r="23" spans="1:10" ht="31.5" x14ac:dyDescent="0.25">
      <c r="A23" s="526" t="s">
        <v>54</v>
      </c>
      <c r="B23" s="125" t="s">
        <v>1490</v>
      </c>
      <c r="C23" s="527" t="s">
        <v>1431</v>
      </c>
      <c r="D23" s="527">
        <v>80</v>
      </c>
      <c r="E23" s="527">
        <v>40</v>
      </c>
      <c r="F23" s="528">
        <v>3200</v>
      </c>
      <c r="G23" s="528"/>
      <c r="H23" s="528">
        <v>3200</v>
      </c>
      <c r="I23" s="528"/>
      <c r="J23" s="527" t="s">
        <v>1428</v>
      </c>
    </row>
    <row r="24" spans="1:10" x14ac:dyDescent="0.25">
      <c r="A24" s="526" t="s">
        <v>55</v>
      </c>
      <c r="B24" s="125" t="s">
        <v>1491</v>
      </c>
      <c r="C24" s="527" t="s">
        <v>1480</v>
      </c>
      <c r="D24" s="527">
        <v>2</v>
      </c>
      <c r="E24" s="527">
        <v>1900</v>
      </c>
      <c r="F24" s="528">
        <v>3800</v>
      </c>
      <c r="G24" s="528"/>
      <c r="H24" s="528">
        <v>3800</v>
      </c>
      <c r="I24" s="528"/>
      <c r="J24" s="527" t="s">
        <v>890</v>
      </c>
    </row>
    <row r="25" spans="1:10" ht="31.5" x14ac:dyDescent="0.25">
      <c r="A25" s="526" t="s">
        <v>56</v>
      </c>
      <c r="B25" s="125" t="s">
        <v>1492</v>
      </c>
      <c r="C25" s="527" t="s">
        <v>1493</v>
      </c>
      <c r="D25" s="527">
        <v>3</v>
      </c>
      <c r="E25" s="527">
        <v>446</v>
      </c>
      <c r="F25" s="528">
        <v>1338</v>
      </c>
      <c r="G25" s="528">
        <v>1338</v>
      </c>
      <c r="H25" s="528"/>
      <c r="I25" s="528"/>
      <c r="J25" s="527" t="s">
        <v>1428</v>
      </c>
    </row>
    <row r="26" spans="1:10" ht="31.5" x14ac:dyDescent="0.25">
      <c r="A26" s="526" t="s">
        <v>37</v>
      </c>
      <c r="B26" s="58" t="s">
        <v>1494</v>
      </c>
      <c r="C26" s="527"/>
      <c r="D26" s="527"/>
      <c r="E26" s="527"/>
      <c r="F26" s="528"/>
      <c r="G26" s="528"/>
      <c r="H26" s="528"/>
      <c r="I26" s="528"/>
      <c r="J26" s="527"/>
    </row>
    <row r="27" spans="1:10" ht="31.5" x14ac:dyDescent="0.25">
      <c r="A27" s="526" t="s">
        <v>1446</v>
      </c>
      <c r="B27" s="125" t="s">
        <v>1495</v>
      </c>
      <c r="C27" s="527" t="s">
        <v>1488</v>
      </c>
      <c r="D27" s="527">
        <v>90</v>
      </c>
      <c r="E27" s="527">
        <v>116</v>
      </c>
      <c r="F27" s="528">
        <v>10440</v>
      </c>
      <c r="G27" s="528">
        <v>10440</v>
      </c>
      <c r="H27" s="528"/>
      <c r="I27" s="528"/>
      <c r="J27" s="527" t="s">
        <v>1436</v>
      </c>
    </row>
    <row r="28" spans="1:10" x14ac:dyDescent="0.25">
      <c r="A28" s="526" t="s">
        <v>1448</v>
      </c>
      <c r="B28" s="125" t="s">
        <v>1496</v>
      </c>
      <c r="C28" s="527" t="s">
        <v>900</v>
      </c>
      <c r="D28" s="527"/>
      <c r="E28" s="527"/>
      <c r="F28" s="528">
        <v>3500</v>
      </c>
      <c r="G28" s="528">
        <v>1232</v>
      </c>
      <c r="H28" s="528">
        <v>2268</v>
      </c>
      <c r="I28" s="528"/>
      <c r="J28" s="527" t="s">
        <v>1428</v>
      </c>
    </row>
    <row r="29" spans="1:10" x14ac:dyDescent="0.25">
      <c r="A29" s="526"/>
      <c r="B29" s="529"/>
      <c r="C29" s="527"/>
      <c r="D29" s="527"/>
      <c r="E29" s="527"/>
      <c r="F29" s="528"/>
      <c r="G29" s="528"/>
      <c r="H29" s="528"/>
      <c r="I29" s="528"/>
      <c r="J29" s="527"/>
    </row>
    <row r="30" spans="1:10" x14ac:dyDescent="0.25">
      <c r="A30" s="472"/>
      <c r="B30" s="803" t="s">
        <v>40</v>
      </c>
      <c r="C30" s="803"/>
      <c r="D30" s="803"/>
      <c r="E30" s="803"/>
      <c r="F30" s="167">
        <f>SUM(F11:F29)</f>
        <v>49662</v>
      </c>
      <c r="G30" s="167">
        <f>SUM(G11:G28)</f>
        <v>29162</v>
      </c>
      <c r="H30" s="167">
        <f>SUM(H11:H29)</f>
        <v>20500</v>
      </c>
      <c r="I30" s="167">
        <f>SUM(I11:I15)</f>
        <v>0</v>
      </c>
      <c r="J30" s="472"/>
    </row>
  </sheetData>
  <mergeCells count="17">
    <mergeCell ref="B30:E30"/>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71"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2:L38"/>
  <sheetViews>
    <sheetView topLeftCell="A26" zoomScale="70" zoomScaleNormal="70" workbookViewId="0">
      <selection activeCell="D12" sqref="D12"/>
    </sheetView>
  </sheetViews>
  <sheetFormatPr defaultRowHeight="15.75" x14ac:dyDescent="0.25"/>
  <cols>
    <col min="1" max="1" width="5" style="1" customWidth="1"/>
    <col min="2" max="2" width="37.5703125" style="1" customWidth="1"/>
    <col min="3" max="3" width="12.85546875" style="1" customWidth="1"/>
    <col min="4" max="4" width="9.42578125" style="1" customWidth="1"/>
    <col min="5" max="5" width="15.140625" style="1" customWidth="1"/>
    <col min="6" max="6" width="13.7109375" style="1" customWidth="1"/>
    <col min="7" max="11" width="11" style="1" customWidth="1"/>
    <col min="12" max="12" width="47" style="1" customWidth="1"/>
    <col min="13" max="16384" width="9.140625" style="1"/>
  </cols>
  <sheetData>
    <row r="2" spans="1:12" x14ac:dyDescent="0.25">
      <c r="L2" s="208" t="s">
        <v>1605</v>
      </c>
    </row>
    <row r="3" spans="1:12" x14ac:dyDescent="0.25">
      <c r="A3" s="1082" t="s">
        <v>17</v>
      </c>
      <c r="B3" s="1082"/>
      <c r="C3" s="986" t="s">
        <v>891</v>
      </c>
      <c r="D3" s="986"/>
      <c r="E3" s="986"/>
    </row>
    <row r="4" spans="1:12" x14ac:dyDescent="0.25">
      <c r="A4" s="1083" t="s">
        <v>19</v>
      </c>
      <c r="B4" s="1084"/>
      <c r="C4" s="986" t="s">
        <v>891</v>
      </c>
      <c r="D4" s="986"/>
      <c r="E4" s="986"/>
      <c r="L4" s="1085"/>
    </row>
    <row r="5" spans="1:12" x14ac:dyDescent="0.25">
      <c r="A5" s="1082" t="s">
        <v>20</v>
      </c>
      <c r="B5" s="1082"/>
      <c r="C5" s="1086" t="s">
        <v>12</v>
      </c>
      <c r="D5" s="1086"/>
      <c r="E5" s="1086"/>
    </row>
    <row r="6" spans="1:12" x14ac:dyDescent="0.25">
      <c r="A6" s="1181" t="s">
        <v>2119</v>
      </c>
      <c r="B6" s="1181"/>
      <c r="C6" s="1181"/>
      <c r="D6" s="1181"/>
      <c r="E6" s="1181"/>
      <c r="F6" s="1181"/>
      <c r="G6" s="1181"/>
      <c r="H6" s="1181"/>
      <c r="I6" s="1181"/>
      <c r="J6" s="1181"/>
      <c r="K6" s="1181"/>
      <c r="L6" s="1181"/>
    </row>
    <row r="7" spans="1:12" x14ac:dyDescent="0.25">
      <c r="A7" s="1182"/>
      <c r="B7" s="1182"/>
      <c r="C7" s="1182"/>
      <c r="D7" s="1182"/>
      <c r="E7" s="1182"/>
      <c r="F7" s="1182"/>
      <c r="G7" s="1182"/>
      <c r="H7" s="1182"/>
      <c r="I7" s="1182"/>
      <c r="J7" s="1182"/>
      <c r="K7" s="1182"/>
      <c r="L7" s="1182"/>
    </row>
    <row r="8" spans="1:12" x14ac:dyDescent="0.25">
      <c r="A8" s="806" t="s">
        <v>23</v>
      </c>
      <c r="B8" s="806" t="s">
        <v>24</v>
      </c>
      <c r="C8" s="806" t="s">
        <v>25</v>
      </c>
      <c r="D8" s="806" t="s">
        <v>26</v>
      </c>
      <c r="E8" s="806" t="s">
        <v>27</v>
      </c>
      <c r="F8" s="806" t="s">
        <v>28</v>
      </c>
      <c r="G8" s="808" t="s">
        <v>29</v>
      </c>
      <c r="H8" s="809"/>
      <c r="I8" s="809"/>
      <c r="J8" s="809"/>
      <c r="K8" s="810"/>
      <c r="L8" s="806" t="s">
        <v>1241</v>
      </c>
    </row>
    <row r="9" spans="1:12" x14ac:dyDescent="0.25">
      <c r="A9" s="807"/>
      <c r="B9" s="807"/>
      <c r="C9" s="807"/>
      <c r="D9" s="807"/>
      <c r="E9" s="807"/>
      <c r="F9" s="807"/>
      <c r="G9" s="762">
        <v>2017</v>
      </c>
      <c r="H9" s="762">
        <v>2018</v>
      </c>
      <c r="I9" s="762">
        <v>2019</v>
      </c>
      <c r="J9" s="760">
        <v>2020</v>
      </c>
      <c r="K9" s="760">
        <v>2021</v>
      </c>
      <c r="L9" s="807"/>
    </row>
    <row r="10" spans="1:12" x14ac:dyDescent="0.25">
      <c r="A10" s="764">
        <v>1</v>
      </c>
      <c r="B10" s="234">
        <v>2</v>
      </c>
      <c r="C10" s="234">
        <v>3</v>
      </c>
      <c r="D10" s="764">
        <v>4</v>
      </c>
      <c r="E10" s="234">
        <v>5</v>
      </c>
      <c r="F10" s="1096" t="s">
        <v>31</v>
      </c>
      <c r="G10" s="1096">
        <v>7</v>
      </c>
      <c r="H10" s="1096">
        <v>8</v>
      </c>
      <c r="I10" s="1096">
        <v>9</v>
      </c>
      <c r="J10" s="1183"/>
      <c r="K10" s="1183"/>
      <c r="L10" s="234">
        <v>12</v>
      </c>
    </row>
    <row r="11" spans="1:12" ht="78.75" x14ac:dyDescent="0.25">
      <c r="A11" s="124" t="s">
        <v>33</v>
      </c>
      <c r="B11" s="58" t="s">
        <v>2120</v>
      </c>
      <c r="C11" s="127"/>
      <c r="D11" s="127"/>
      <c r="E11" s="127"/>
      <c r="F11" s="193"/>
      <c r="G11" s="193"/>
      <c r="H11" s="193"/>
      <c r="I11" s="193"/>
      <c r="J11" s="1184"/>
      <c r="K11" s="1184"/>
      <c r="L11" s="132"/>
    </row>
    <row r="12" spans="1:12" x14ac:dyDescent="0.25">
      <c r="A12" s="124" t="s">
        <v>48</v>
      </c>
      <c r="B12" s="125" t="s">
        <v>2121</v>
      </c>
      <c r="C12" s="127" t="s">
        <v>2122</v>
      </c>
      <c r="D12" s="127">
        <v>8</v>
      </c>
      <c r="E12" s="127">
        <v>220</v>
      </c>
      <c r="F12" s="193">
        <v>1760</v>
      </c>
      <c r="G12" s="193"/>
      <c r="H12" s="193">
        <v>440</v>
      </c>
      <c r="I12" s="193">
        <v>440</v>
      </c>
      <c r="J12" s="1184">
        <v>440</v>
      </c>
      <c r="K12" s="1184">
        <v>440</v>
      </c>
      <c r="L12" s="132" t="s">
        <v>2123</v>
      </c>
    </row>
    <row r="13" spans="1:12" x14ac:dyDescent="0.25">
      <c r="A13" s="124" t="s">
        <v>50</v>
      </c>
      <c r="B13" s="125" t="s">
        <v>2124</v>
      </c>
      <c r="C13" s="127" t="s">
        <v>2125</v>
      </c>
      <c r="D13" s="127">
        <v>52</v>
      </c>
      <c r="E13" s="127">
        <v>46</v>
      </c>
      <c r="F13" s="193">
        <v>2392</v>
      </c>
      <c r="G13" s="193"/>
      <c r="H13" s="193">
        <v>552</v>
      </c>
      <c r="I13" s="193">
        <v>736</v>
      </c>
      <c r="J13" s="1184">
        <v>552</v>
      </c>
      <c r="K13" s="1184">
        <v>552</v>
      </c>
      <c r="L13" s="132" t="s">
        <v>2126</v>
      </c>
    </row>
    <row r="14" spans="1:12" x14ac:dyDescent="0.25">
      <c r="A14" s="124" t="s">
        <v>139</v>
      </c>
      <c r="B14" s="233" t="s">
        <v>1496</v>
      </c>
      <c r="C14" s="127" t="s">
        <v>898</v>
      </c>
      <c r="D14" s="127">
        <v>14</v>
      </c>
      <c r="E14" s="127">
        <v>300</v>
      </c>
      <c r="F14" s="193">
        <v>4200</v>
      </c>
      <c r="G14" s="193"/>
      <c r="H14" s="193">
        <v>500</v>
      </c>
      <c r="I14" s="193">
        <v>2100</v>
      </c>
      <c r="J14" s="1184">
        <v>1952</v>
      </c>
      <c r="K14" s="1184">
        <v>1745</v>
      </c>
      <c r="L14" s="132" t="s">
        <v>2123</v>
      </c>
    </row>
    <row r="15" spans="1:12" x14ac:dyDescent="0.25">
      <c r="A15" s="124" t="s">
        <v>141</v>
      </c>
      <c r="B15" s="233" t="s">
        <v>2127</v>
      </c>
      <c r="C15" s="127" t="s">
        <v>687</v>
      </c>
      <c r="D15" s="127">
        <v>46</v>
      </c>
      <c r="E15" s="127">
        <v>100</v>
      </c>
      <c r="F15" s="193">
        <v>4600</v>
      </c>
      <c r="G15" s="193"/>
      <c r="H15" s="193">
        <v>660</v>
      </c>
      <c r="I15" s="193">
        <v>1620</v>
      </c>
      <c r="J15" s="1184">
        <v>1753</v>
      </c>
      <c r="K15" s="1184">
        <v>1960</v>
      </c>
      <c r="L15" s="132" t="s">
        <v>2123</v>
      </c>
    </row>
    <row r="16" spans="1:12" x14ac:dyDescent="0.25">
      <c r="A16" s="124" t="s">
        <v>143</v>
      </c>
      <c r="B16" s="125" t="s">
        <v>2128</v>
      </c>
      <c r="C16" s="127" t="s">
        <v>2129</v>
      </c>
      <c r="D16" s="127">
        <v>8</v>
      </c>
      <c r="E16" s="127">
        <v>430</v>
      </c>
      <c r="F16" s="193">
        <v>3440</v>
      </c>
      <c r="G16" s="193"/>
      <c r="H16" s="193">
        <v>605</v>
      </c>
      <c r="I16" s="193">
        <v>945</v>
      </c>
      <c r="J16" s="1184">
        <v>0</v>
      </c>
      <c r="K16" s="1184">
        <v>0</v>
      </c>
      <c r="L16" s="132" t="s">
        <v>2123</v>
      </c>
    </row>
    <row r="17" spans="1:12" x14ac:dyDescent="0.25">
      <c r="A17" s="124" t="s">
        <v>539</v>
      </c>
      <c r="B17" s="125" t="s">
        <v>2130</v>
      </c>
      <c r="C17" s="127" t="s">
        <v>687</v>
      </c>
      <c r="D17" s="127">
        <v>60</v>
      </c>
      <c r="E17" s="127">
        <v>50</v>
      </c>
      <c r="F17" s="193">
        <v>3000</v>
      </c>
      <c r="G17" s="193"/>
      <c r="H17" s="193">
        <v>500</v>
      </c>
      <c r="I17" s="193">
        <v>900</v>
      </c>
      <c r="J17" s="1184">
        <v>0</v>
      </c>
      <c r="K17" s="1184">
        <v>0</v>
      </c>
      <c r="L17" s="132" t="s">
        <v>2123</v>
      </c>
    </row>
    <row r="18" spans="1:12" x14ac:dyDescent="0.25">
      <c r="A18" s="124"/>
      <c r="B18" s="125"/>
      <c r="C18" s="127"/>
      <c r="D18" s="127"/>
      <c r="E18" s="127"/>
      <c r="F18" s="193"/>
      <c r="G18" s="193"/>
      <c r="H18" s="193"/>
      <c r="I18" s="1185">
        <f t="shared" ref="I18" si="0">SUM(I12:I17)</f>
        <v>6741</v>
      </c>
      <c r="J18" s="1184">
        <f>SUM(J12:J17)</f>
        <v>4697</v>
      </c>
      <c r="K18" s="1184">
        <f>SUM(K12:K17)</f>
        <v>4697</v>
      </c>
      <c r="L18" s="132"/>
    </row>
    <row r="19" spans="1:12" ht="47.25" x14ac:dyDescent="0.25">
      <c r="A19" s="124" t="s">
        <v>35</v>
      </c>
      <c r="B19" s="58" t="s">
        <v>2131</v>
      </c>
      <c r="C19" s="127"/>
      <c r="D19" s="127"/>
      <c r="E19" s="127"/>
      <c r="F19" s="193"/>
      <c r="G19" s="193"/>
      <c r="H19" s="193"/>
      <c r="I19" s="193"/>
      <c r="J19" s="1184"/>
      <c r="K19" s="1184"/>
      <c r="L19" s="132"/>
    </row>
    <row r="20" spans="1:12" x14ac:dyDescent="0.25">
      <c r="A20" s="124" t="s">
        <v>54</v>
      </c>
      <c r="B20" s="233" t="s">
        <v>2132</v>
      </c>
      <c r="C20" s="127" t="s">
        <v>1480</v>
      </c>
      <c r="D20" s="127">
        <v>4</v>
      </c>
      <c r="E20" s="127">
        <v>2334</v>
      </c>
      <c r="F20" s="193">
        <v>9336</v>
      </c>
      <c r="G20" s="193"/>
      <c r="H20" s="193">
        <v>1051</v>
      </c>
      <c r="I20" s="193">
        <v>3617</v>
      </c>
      <c r="J20" s="1184">
        <v>0</v>
      </c>
      <c r="K20" s="1184">
        <v>3500</v>
      </c>
      <c r="L20" s="132" t="s">
        <v>2133</v>
      </c>
    </row>
    <row r="21" spans="1:12" x14ac:dyDescent="0.25">
      <c r="A21" s="124" t="s">
        <v>55</v>
      </c>
      <c r="B21" s="233" t="s">
        <v>2134</v>
      </c>
      <c r="C21" s="127" t="s">
        <v>1483</v>
      </c>
      <c r="D21" s="127">
        <v>7</v>
      </c>
      <c r="E21" s="127">
        <v>250</v>
      </c>
      <c r="F21" s="193">
        <v>1750</v>
      </c>
      <c r="G21" s="193"/>
      <c r="H21" s="193">
        <v>500</v>
      </c>
      <c r="I21" s="193">
        <v>250</v>
      </c>
      <c r="J21" s="1184">
        <v>0</v>
      </c>
      <c r="K21" s="1184">
        <v>0</v>
      </c>
      <c r="L21" s="132" t="s">
        <v>2133</v>
      </c>
    </row>
    <row r="22" spans="1:12" x14ac:dyDescent="0.25">
      <c r="A22" s="124" t="s">
        <v>56</v>
      </c>
      <c r="B22" s="233" t="s">
        <v>882</v>
      </c>
      <c r="C22" s="127" t="s">
        <v>93</v>
      </c>
      <c r="D22" s="127">
        <v>408</v>
      </c>
      <c r="E22" s="127">
        <v>29</v>
      </c>
      <c r="F22" s="193">
        <v>11832</v>
      </c>
      <c r="G22" s="193"/>
      <c r="H22" s="193">
        <v>1392</v>
      </c>
      <c r="I22" s="193">
        <v>3640</v>
      </c>
      <c r="J22" s="1184">
        <v>960</v>
      </c>
      <c r="K22" s="1184">
        <v>0</v>
      </c>
      <c r="L22" s="132" t="s">
        <v>2126</v>
      </c>
    </row>
    <row r="23" spans="1:12" x14ac:dyDescent="0.25">
      <c r="A23" s="124" t="s">
        <v>553</v>
      </c>
      <c r="B23" s="233" t="s">
        <v>861</v>
      </c>
      <c r="C23" s="127" t="s">
        <v>2129</v>
      </c>
      <c r="D23" s="127">
        <v>6</v>
      </c>
      <c r="E23" s="127">
        <v>900</v>
      </c>
      <c r="F23" s="193">
        <v>5400</v>
      </c>
      <c r="G23" s="193"/>
      <c r="H23" s="193">
        <v>1800</v>
      </c>
      <c r="I23" s="193">
        <v>1200</v>
      </c>
      <c r="J23" s="1184">
        <v>800</v>
      </c>
      <c r="K23" s="1184">
        <v>0</v>
      </c>
      <c r="L23" s="132" t="s">
        <v>2123</v>
      </c>
    </row>
    <row r="24" spans="1:12" x14ac:dyDescent="0.25">
      <c r="A24" s="124" t="s">
        <v>555</v>
      </c>
      <c r="B24" s="233" t="s">
        <v>2135</v>
      </c>
      <c r="C24" s="127" t="s">
        <v>1486</v>
      </c>
      <c r="D24" s="127">
        <v>3</v>
      </c>
      <c r="E24" s="127">
        <v>700</v>
      </c>
      <c r="F24" s="193">
        <v>2100</v>
      </c>
      <c r="G24" s="193"/>
      <c r="H24" s="193">
        <v>0</v>
      </c>
      <c r="I24" s="193">
        <v>700</v>
      </c>
      <c r="J24" s="1184">
        <v>0</v>
      </c>
      <c r="K24" s="1184">
        <v>0</v>
      </c>
      <c r="L24" s="132" t="s">
        <v>2123</v>
      </c>
    </row>
    <row r="25" spans="1:12" x14ac:dyDescent="0.25">
      <c r="A25" s="124" t="s">
        <v>557</v>
      </c>
      <c r="B25" s="233" t="s">
        <v>1444</v>
      </c>
      <c r="C25" s="127"/>
      <c r="D25" s="127"/>
      <c r="E25" s="127"/>
      <c r="F25" s="193">
        <v>3000</v>
      </c>
      <c r="G25" s="193"/>
      <c r="H25" s="1186">
        <v>1000</v>
      </c>
      <c r="I25" s="1186">
        <v>1000</v>
      </c>
      <c r="J25" s="1184">
        <v>0</v>
      </c>
      <c r="K25" s="1184">
        <v>1000</v>
      </c>
      <c r="L25" s="132" t="s">
        <v>2123</v>
      </c>
    </row>
    <row r="26" spans="1:12" ht="31.5" x14ac:dyDescent="0.25">
      <c r="A26" s="124" t="s">
        <v>559</v>
      </c>
      <c r="B26" s="233" t="s">
        <v>2136</v>
      </c>
      <c r="C26" s="127"/>
      <c r="D26" s="127"/>
      <c r="E26" s="127"/>
      <c r="F26" s="193">
        <v>2500</v>
      </c>
      <c r="G26" s="193"/>
      <c r="H26" s="193">
        <v>1000</v>
      </c>
      <c r="I26" s="193">
        <v>1500</v>
      </c>
      <c r="J26" s="1184">
        <v>0</v>
      </c>
      <c r="K26" s="1184">
        <v>1000</v>
      </c>
      <c r="L26" s="132" t="s">
        <v>2123</v>
      </c>
    </row>
    <row r="27" spans="1:12" x14ac:dyDescent="0.25">
      <c r="A27" s="124" t="s">
        <v>2137</v>
      </c>
      <c r="B27" s="233" t="s">
        <v>2138</v>
      </c>
      <c r="C27" s="127"/>
      <c r="D27" s="127"/>
      <c r="E27" s="127"/>
      <c r="F27" s="193">
        <v>717</v>
      </c>
      <c r="G27" s="193"/>
      <c r="H27" s="193">
        <v>0</v>
      </c>
      <c r="I27" s="193">
        <v>717</v>
      </c>
      <c r="J27" s="1184">
        <v>0</v>
      </c>
      <c r="K27" s="1184"/>
      <c r="L27" s="132" t="s">
        <v>2123</v>
      </c>
    </row>
    <row r="28" spans="1:12" x14ac:dyDescent="0.25">
      <c r="A28" s="124" t="s">
        <v>2139</v>
      </c>
      <c r="B28" s="233" t="s">
        <v>2127</v>
      </c>
      <c r="C28" s="127"/>
      <c r="D28" s="127"/>
      <c r="E28" s="127"/>
      <c r="F28" s="193"/>
      <c r="G28" s="193"/>
      <c r="H28" s="193"/>
      <c r="I28" s="193"/>
      <c r="J28" s="1184">
        <v>6374</v>
      </c>
      <c r="K28" s="1184">
        <v>3634</v>
      </c>
      <c r="L28" s="132" t="s">
        <v>2123</v>
      </c>
    </row>
    <row r="29" spans="1:12" x14ac:dyDescent="0.25">
      <c r="A29" s="124"/>
      <c r="B29" s="125"/>
      <c r="C29" s="127"/>
      <c r="D29" s="127"/>
      <c r="E29" s="127"/>
      <c r="F29" s="193"/>
      <c r="G29" s="193"/>
      <c r="H29" s="193"/>
      <c r="I29" s="1185">
        <f t="shared" ref="I29" si="1">SUM(I20:I27)</f>
        <v>12624</v>
      </c>
      <c r="J29" s="1184">
        <f>SUM(J20:J28)</f>
        <v>8134</v>
      </c>
      <c r="K29" s="1184">
        <f>SUM(K20:K28)</f>
        <v>9134</v>
      </c>
      <c r="L29" s="132"/>
    </row>
    <row r="30" spans="1:12" ht="63" x14ac:dyDescent="0.25">
      <c r="A30" s="124" t="s">
        <v>37</v>
      </c>
      <c r="B30" s="58" t="s">
        <v>2140</v>
      </c>
      <c r="C30" s="127"/>
      <c r="D30" s="127"/>
      <c r="E30" s="127"/>
      <c r="F30" s="193"/>
      <c r="G30" s="193"/>
      <c r="H30" s="193"/>
      <c r="I30" s="193"/>
      <c r="J30" s="1184"/>
      <c r="K30" s="1184"/>
      <c r="L30" s="132"/>
    </row>
    <row r="31" spans="1:12" x14ac:dyDescent="0.25">
      <c r="A31" s="124" t="s">
        <v>564</v>
      </c>
      <c r="B31" s="125" t="s">
        <v>2141</v>
      </c>
      <c r="C31" s="127" t="s">
        <v>93</v>
      </c>
      <c r="D31" s="127">
        <v>950</v>
      </c>
      <c r="E31" s="127">
        <v>57</v>
      </c>
      <c r="F31" s="193">
        <v>54150</v>
      </c>
      <c r="G31" s="193"/>
      <c r="H31" s="193"/>
      <c r="I31" s="193">
        <v>6062</v>
      </c>
      <c r="J31" s="1184">
        <v>0</v>
      </c>
      <c r="K31" s="1184">
        <v>29669</v>
      </c>
      <c r="L31" s="132" t="s">
        <v>2126</v>
      </c>
    </row>
    <row r="32" spans="1:12" x14ac:dyDescent="0.25">
      <c r="A32" s="124" t="s">
        <v>566</v>
      </c>
      <c r="B32" s="125" t="s">
        <v>2142</v>
      </c>
      <c r="C32" s="127" t="s">
        <v>2143</v>
      </c>
      <c r="D32" s="127">
        <v>7</v>
      </c>
      <c r="E32" s="127">
        <v>350</v>
      </c>
      <c r="F32" s="193">
        <v>2420</v>
      </c>
      <c r="G32" s="193"/>
      <c r="H32" s="193"/>
      <c r="I32" s="193">
        <v>670</v>
      </c>
      <c r="J32" s="1184">
        <v>0</v>
      </c>
      <c r="K32" s="1184">
        <v>0</v>
      </c>
      <c r="L32" s="132" t="s">
        <v>2133</v>
      </c>
    </row>
    <row r="33" spans="1:12" x14ac:dyDescent="0.25">
      <c r="A33" s="124" t="s">
        <v>568</v>
      </c>
      <c r="B33" s="125" t="s">
        <v>1742</v>
      </c>
      <c r="C33" s="127" t="s">
        <v>2143</v>
      </c>
      <c r="D33" s="127">
        <v>1</v>
      </c>
      <c r="E33" s="127">
        <v>3403</v>
      </c>
      <c r="F33" s="193">
        <v>3403</v>
      </c>
      <c r="G33" s="193"/>
      <c r="H33" s="193"/>
      <c r="I33" s="193">
        <v>3403</v>
      </c>
      <c r="J33" s="1184">
        <v>0</v>
      </c>
      <c r="K33" s="1184">
        <v>0</v>
      </c>
      <c r="L33" s="132" t="s">
        <v>2133</v>
      </c>
    </row>
    <row r="34" spans="1:12" x14ac:dyDescent="0.25">
      <c r="A34" s="124" t="s">
        <v>570</v>
      </c>
      <c r="B34" s="233" t="s">
        <v>2144</v>
      </c>
      <c r="C34" s="127" t="s">
        <v>1427</v>
      </c>
      <c r="D34" s="127">
        <v>95</v>
      </c>
      <c r="E34" s="127">
        <v>400</v>
      </c>
      <c r="F34" s="193">
        <v>38000</v>
      </c>
      <c r="G34" s="193"/>
      <c r="H34" s="193"/>
      <c r="I34" s="193">
        <v>18000</v>
      </c>
      <c r="J34" s="1184">
        <v>37169</v>
      </c>
      <c r="K34" s="1184">
        <v>6500</v>
      </c>
      <c r="L34" s="132" t="s">
        <v>2123</v>
      </c>
    </row>
    <row r="35" spans="1:12" ht="31.5" x14ac:dyDescent="0.25">
      <c r="A35" s="124" t="s">
        <v>572</v>
      </c>
      <c r="B35" s="125" t="s">
        <v>2145</v>
      </c>
      <c r="C35" s="127" t="s">
        <v>1486</v>
      </c>
      <c r="D35" s="127">
        <v>1</v>
      </c>
      <c r="E35" s="127">
        <v>3500</v>
      </c>
      <c r="F35" s="193">
        <v>3500</v>
      </c>
      <c r="G35" s="193"/>
      <c r="H35" s="193"/>
      <c r="I35" s="193">
        <v>0</v>
      </c>
      <c r="J35" s="1184">
        <v>0</v>
      </c>
      <c r="K35" s="1184">
        <v>0</v>
      </c>
      <c r="L35" s="132" t="s">
        <v>2123</v>
      </c>
    </row>
    <row r="36" spans="1:12" x14ac:dyDescent="0.25">
      <c r="A36" s="124" t="s">
        <v>2146</v>
      </c>
      <c r="B36" s="125" t="s">
        <v>2138</v>
      </c>
      <c r="C36" s="127"/>
      <c r="D36" s="127"/>
      <c r="E36" s="127"/>
      <c r="F36" s="193">
        <v>2500</v>
      </c>
      <c r="G36" s="193"/>
      <c r="H36" s="193"/>
      <c r="I36" s="193">
        <v>2500</v>
      </c>
      <c r="J36" s="1184">
        <v>0</v>
      </c>
      <c r="K36" s="1184">
        <v>0</v>
      </c>
      <c r="L36" s="132" t="s">
        <v>2123</v>
      </c>
    </row>
    <row r="37" spans="1:12" x14ac:dyDescent="0.25">
      <c r="A37" s="124"/>
      <c r="B37" s="125"/>
      <c r="C37" s="127"/>
      <c r="D37" s="127"/>
      <c r="E37" s="127"/>
      <c r="F37" s="193"/>
      <c r="G37" s="193"/>
      <c r="H37" s="193"/>
      <c r="I37" s="1185">
        <f>SUM(I31:I36)</f>
        <v>30635</v>
      </c>
      <c r="J37" s="1184">
        <f>SUM(J31:J36)</f>
        <v>37169</v>
      </c>
      <c r="K37" s="1184">
        <f>SUM(K31:K36)</f>
        <v>36169</v>
      </c>
      <c r="L37" s="132"/>
    </row>
    <row r="38" spans="1:12" x14ac:dyDescent="0.25">
      <c r="A38" s="126"/>
      <c r="B38" s="803" t="s">
        <v>40</v>
      </c>
      <c r="C38" s="803"/>
      <c r="D38" s="803"/>
      <c r="E38" s="803"/>
      <c r="F38" s="167">
        <f>SUM(F11:F36)</f>
        <v>160000</v>
      </c>
      <c r="G38" s="167">
        <f>SUM(G11:G36)</f>
        <v>0</v>
      </c>
      <c r="H38" s="167">
        <f>SUM(H11:H36)</f>
        <v>10000</v>
      </c>
      <c r="I38" s="167">
        <f>I37+I29+I18</f>
        <v>50000</v>
      </c>
      <c r="J38" s="524">
        <f>SUM(J18+J29+J37)</f>
        <v>50000</v>
      </c>
      <c r="K38" s="524">
        <f>SUM(K18+K29+K37)</f>
        <v>50000</v>
      </c>
      <c r="L38" s="126"/>
    </row>
  </sheetData>
  <mergeCells count="16">
    <mergeCell ref="B38:E38"/>
    <mergeCell ref="A6:L6"/>
    <mergeCell ref="A8:A9"/>
    <mergeCell ref="B8:B9"/>
    <mergeCell ref="C8:C9"/>
    <mergeCell ref="D8:D9"/>
    <mergeCell ref="E8:E9"/>
    <mergeCell ref="F8:F9"/>
    <mergeCell ref="G8:K8"/>
    <mergeCell ref="L8:L9"/>
    <mergeCell ref="A3:B3"/>
    <mergeCell ref="C3:E3"/>
    <mergeCell ref="A4:B4"/>
    <mergeCell ref="C4:E4"/>
    <mergeCell ref="A5:B5"/>
    <mergeCell ref="C5:E5"/>
  </mergeCell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K17"/>
  <sheetViews>
    <sheetView workbookViewId="0">
      <selection activeCell="A6" sqref="A6:J6"/>
    </sheetView>
  </sheetViews>
  <sheetFormatPr defaultRowHeight="15.75" x14ac:dyDescent="0.25"/>
  <cols>
    <col min="1" max="1" width="5" style="1" customWidth="1"/>
    <col min="2" max="2" width="32.85546875" style="1" customWidth="1"/>
    <col min="3" max="3" width="12.85546875" style="1" customWidth="1"/>
    <col min="4" max="4" width="9.42578125" style="1" customWidth="1"/>
    <col min="5" max="5" width="15.140625" style="1" customWidth="1"/>
    <col min="6" max="6" width="21.7109375" style="1" customWidth="1"/>
    <col min="7" max="9" width="12.7109375" style="1" customWidth="1"/>
    <col min="10" max="10" width="30.7109375" style="1" customWidth="1"/>
    <col min="11" max="16384" width="9.140625" style="1"/>
  </cols>
  <sheetData>
    <row r="1" spans="1:11" x14ac:dyDescent="0.25">
      <c r="J1" s="208" t="s">
        <v>1301</v>
      </c>
      <c r="K1" s="2"/>
    </row>
    <row r="3" spans="1:11" x14ac:dyDescent="0.25">
      <c r="A3" s="801" t="s">
        <v>17</v>
      </c>
      <c r="B3" s="801"/>
      <c r="C3" s="823" t="s">
        <v>891</v>
      </c>
      <c r="D3" s="823"/>
      <c r="E3" s="823"/>
      <c r="F3" s="823"/>
      <c r="G3" s="823"/>
      <c r="H3" s="823"/>
      <c r="I3" s="209"/>
      <c r="J3" s="209"/>
    </row>
    <row r="4" spans="1:11" x14ac:dyDescent="0.25">
      <c r="A4" s="799" t="s">
        <v>19</v>
      </c>
      <c r="B4" s="800"/>
      <c r="C4" s="822" t="s">
        <v>891</v>
      </c>
      <c r="D4" s="822"/>
      <c r="E4" s="822"/>
      <c r="F4" s="822"/>
      <c r="G4" s="822"/>
      <c r="H4" s="822"/>
      <c r="I4" s="209"/>
      <c r="J4" s="205"/>
    </row>
    <row r="5" spans="1:11" x14ac:dyDescent="0.25">
      <c r="A5" s="801" t="s">
        <v>20</v>
      </c>
      <c r="B5" s="801"/>
      <c r="C5" s="823" t="s">
        <v>892</v>
      </c>
      <c r="D5" s="823"/>
      <c r="E5" s="823"/>
      <c r="F5" s="823"/>
      <c r="G5" s="823"/>
      <c r="H5" s="823"/>
      <c r="I5" s="209"/>
      <c r="J5" s="209"/>
    </row>
    <row r="6" spans="1:11" x14ac:dyDescent="0.25">
      <c r="A6" s="896" t="s">
        <v>1756</v>
      </c>
      <c r="B6" s="896"/>
      <c r="C6" s="896"/>
      <c r="D6" s="896"/>
      <c r="E6" s="896"/>
      <c r="F6" s="896"/>
      <c r="G6" s="896"/>
      <c r="H6" s="896"/>
      <c r="I6" s="896"/>
      <c r="J6" s="896"/>
    </row>
    <row r="7" spans="1:11" x14ac:dyDescent="0.25">
      <c r="A7" s="805"/>
      <c r="B7" s="805"/>
      <c r="C7" s="805"/>
      <c r="D7" s="805"/>
      <c r="E7" s="805"/>
      <c r="F7" s="805"/>
      <c r="G7" s="805"/>
      <c r="H7" s="805"/>
      <c r="I7" s="805"/>
      <c r="J7" s="805"/>
    </row>
    <row r="8" spans="1:11" x14ac:dyDescent="0.25">
      <c r="A8" s="3"/>
      <c r="B8" s="3"/>
      <c r="C8" s="3"/>
      <c r="D8" s="3"/>
      <c r="E8" s="3"/>
      <c r="F8" s="3"/>
      <c r="G8" s="3"/>
      <c r="H8" s="3"/>
      <c r="I8" s="3"/>
      <c r="J8" s="4" t="s">
        <v>13</v>
      </c>
    </row>
    <row r="9" spans="1:11" x14ac:dyDescent="0.25">
      <c r="A9" s="806" t="s">
        <v>23</v>
      </c>
      <c r="B9" s="806" t="s">
        <v>24</v>
      </c>
      <c r="C9" s="806" t="s">
        <v>25</v>
      </c>
      <c r="D9" s="820" t="s">
        <v>26</v>
      </c>
      <c r="E9" s="806" t="s">
        <v>27</v>
      </c>
      <c r="F9" s="806" t="s">
        <v>28</v>
      </c>
      <c r="G9" s="808" t="s">
        <v>29</v>
      </c>
      <c r="H9" s="809"/>
      <c r="I9" s="810"/>
      <c r="J9" s="806" t="s">
        <v>30</v>
      </c>
    </row>
    <row r="10" spans="1:11" x14ac:dyDescent="0.25">
      <c r="A10" s="807"/>
      <c r="B10" s="807"/>
      <c r="C10" s="807"/>
      <c r="D10" s="821"/>
      <c r="E10" s="807"/>
      <c r="F10" s="807"/>
      <c r="G10" s="455">
        <v>2017</v>
      </c>
      <c r="H10" s="455">
        <v>2018</v>
      </c>
      <c r="I10" s="455">
        <v>2019</v>
      </c>
      <c r="J10" s="807"/>
    </row>
    <row r="11" spans="1:11" x14ac:dyDescent="0.25">
      <c r="A11" s="17">
        <v>1</v>
      </c>
      <c r="B11" s="25">
        <v>2</v>
      </c>
      <c r="C11" s="25">
        <v>3</v>
      </c>
      <c r="D11" s="17">
        <v>4</v>
      </c>
      <c r="E11" s="25">
        <v>5</v>
      </c>
      <c r="F11" s="147" t="s">
        <v>31</v>
      </c>
      <c r="G11" s="147">
        <v>7</v>
      </c>
      <c r="H11" s="147">
        <v>8</v>
      </c>
      <c r="I11" s="147">
        <v>9</v>
      </c>
      <c r="J11" s="25">
        <v>10</v>
      </c>
    </row>
    <row r="12" spans="1:11" ht="31.5" x14ac:dyDescent="0.25">
      <c r="A12" s="124" t="s">
        <v>32</v>
      </c>
      <c r="B12" s="58" t="s">
        <v>1497</v>
      </c>
      <c r="C12" s="127"/>
      <c r="D12" s="127"/>
      <c r="E12" s="127"/>
      <c r="F12" s="193">
        <v>50000</v>
      </c>
      <c r="G12" s="193">
        <v>50000</v>
      </c>
      <c r="H12" s="193"/>
      <c r="I12" s="193"/>
      <c r="J12" s="132" t="s">
        <v>890</v>
      </c>
    </row>
    <row r="13" spans="1:11" ht="31.5" x14ac:dyDescent="0.25">
      <c r="A13" s="124" t="s">
        <v>33</v>
      </c>
      <c r="B13" s="58" t="s">
        <v>1498</v>
      </c>
      <c r="C13" s="127"/>
      <c r="D13" s="127"/>
      <c r="E13" s="127"/>
      <c r="F13" s="193"/>
      <c r="G13" s="193"/>
      <c r="H13" s="193"/>
      <c r="I13" s="193"/>
      <c r="J13" s="132"/>
    </row>
    <row r="14" spans="1:11" x14ac:dyDescent="0.25">
      <c r="A14" s="124" t="s">
        <v>48</v>
      </c>
      <c r="B14" s="125" t="s">
        <v>1499</v>
      </c>
      <c r="C14" s="127"/>
      <c r="D14" s="127"/>
      <c r="E14" s="127"/>
      <c r="F14" s="193">
        <v>34000</v>
      </c>
      <c r="G14" s="193"/>
      <c r="H14" s="193">
        <v>34000</v>
      </c>
      <c r="I14" s="193"/>
      <c r="J14" s="127" t="s">
        <v>1436</v>
      </c>
    </row>
    <row r="15" spans="1:11" x14ac:dyDescent="0.25">
      <c r="A15" s="124" t="s">
        <v>50</v>
      </c>
      <c r="B15" s="125" t="s">
        <v>1500</v>
      </c>
      <c r="C15" s="127"/>
      <c r="D15" s="127"/>
      <c r="E15" s="127"/>
      <c r="F15" s="193">
        <v>31000</v>
      </c>
      <c r="G15" s="193"/>
      <c r="H15" s="193">
        <v>31000</v>
      </c>
      <c r="I15" s="193"/>
      <c r="J15" s="127" t="s">
        <v>1436</v>
      </c>
    </row>
    <row r="16" spans="1:11" x14ac:dyDescent="0.25">
      <c r="A16" s="124"/>
      <c r="B16" s="125"/>
      <c r="C16" s="127"/>
      <c r="D16" s="127"/>
      <c r="E16" s="127"/>
      <c r="F16" s="193"/>
      <c r="G16" s="193"/>
      <c r="H16" s="193"/>
      <c r="I16" s="193"/>
      <c r="J16" s="127"/>
    </row>
    <row r="17" spans="1:10" x14ac:dyDescent="0.25">
      <c r="A17" s="126"/>
      <c r="B17" s="803" t="s">
        <v>40</v>
      </c>
      <c r="C17" s="803"/>
      <c r="D17" s="803"/>
      <c r="E17" s="803"/>
      <c r="F17" s="167">
        <f>SUM(F12:F16)</f>
        <v>115000</v>
      </c>
      <c r="G17" s="167">
        <f>SUM(G12:G15)</f>
        <v>50000</v>
      </c>
      <c r="H17" s="167">
        <f>SUM(H12:H15)</f>
        <v>65000</v>
      </c>
      <c r="I17" s="167">
        <f>SUM(I12:I15)</f>
        <v>0</v>
      </c>
      <c r="J17" s="126"/>
    </row>
  </sheetData>
  <mergeCells count="17">
    <mergeCell ref="B17:E17"/>
    <mergeCell ref="A6:J6"/>
    <mergeCell ref="A7:J7"/>
    <mergeCell ref="A9:A10"/>
    <mergeCell ref="B9:B10"/>
    <mergeCell ref="C9:C10"/>
    <mergeCell ref="D9:D10"/>
    <mergeCell ref="E9:E10"/>
    <mergeCell ref="F9:F10"/>
    <mergeCell ref="G9:I9"/>
    <mergeCell ref="J9:J10"/>
    <mergeCell ref="A3:B3"/>
    <mergeCell ref="C3:H3"/>
    <mergeCell ref="A4:B4"/>
    <mergeCell ref="C4:H4"/>
    <mergeCell ref="A5:B5"/>
    <mergeCell ref="C5:H5"/>
  </mergeCells>
  <pageMargins left="0.70866141732283472" right="0.70866141732283472" top="0.74803149606299213" bottom="0.74803149606299213" header="0.31496062992125984" footer="0.31496062992125984"/>
  <pageSetup paperSize="9" scale="78"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K20"/>
  <sheetViews>
    <sheetView workbookViewId="0">
      <selection activeCell="A6" sqref="A6:J6"/>
    </sheetView>
  </sheetViews>
  <sheetFormatPr defaultColWidth="10.140625" defaultRowHeight="15.75" x14ac:dyDescent="0.25"/>
  <cols>
    <col min="1" max="1" width="5" style="307" customWidth="1"/>
    <col min="2" max="2" width="26.5703125" style="307" customWidth="1"/>
    <col min="3" max="3" width="29.140625" style="307" customWidth="1"/>
    <col min="4" max="4" width="9.7109375" style="307" customWidth="1"/>
    <col min="5" max="5" width="15" style="307" customWidth="1"/>
    <col min="6" max="6" width="14" style="307" customWidth="1"/>
    <col min="7" max="9" width="12.42578125" style="307" customWidth="1"/>
    <col min="10" max="10" width="27.42578125" style="307" customWidth="1"/>
    <col min="11" max="16384" width="10.140625" style="1"/>
  </cols>
  <sheetData>
    <row r="1" spans="1:11" x14ac:dyDescent="0.25">
      <c r="J1" s="208" t="s">
        <v>1300</v>
      </c>
      <c r="K1" s="2"/>
    </row>
    <row r="3" spans="1:11" x14ac:dyDescent="0.25">
      <c r="A3" s="801" t="s">
        <v>17</v>
      </c>
      <c r="B3" s="801"/>
      <c r="C3" s="822" t="s">
        <v>894</v>
      </c>
      <c r="D3" s="822"/>
      <c r="E3" s="822"/>
      <c r="F3" s="372"/>
      <c r="G3" s="372"/>
      <c r="H3" s="372"/>
      <c r="I3" s="372"/>
      <c r="J3" s="372"/>
    </row>
    <row r="4" spans="1:11" x14ac:dyDescent="0.25">
      <c r="A4" s="799" t="s">
        <v>19</v>
      </c>
      <c r="B4" s="800"/>
      <c r="C4" s="822" t="s">
        <v>894</v>
      </c>
      <c r="D4" s="822"/>
      <c r="E4" s="822"/>
      <c r="F4" s="372"/>
      <c r="G4" s="372"/>
      <c r="H4" s="372"/>
      <c r="I4" s="372"/>
      <c r="J4" s="371"/>
    </row>
    <row r="5" spans="1:11" x14ac:dyDescent="0.25">
      <c r="A5" s="801" t="s">
        <v>20</v>
      </c>
      <c r="B5" s="801"/>
      <c r="C5" s="822" t="s">
        <v>12</v>
      </c>
      <c r="D5" s="822"/>
      <c r="E5" s="822"/>
      <c r="F5" s="372"/>
      <c r="G5" s="372"/>
      <c r="H5" s="372"/>
      <c r="I5" s="372"/>
      <c r="J5" s="372"/>
    </row>
    <row r="6" spans="1:11" x14ac:dyDescent="0.25">
      <c r="A6" s="818" t="s">
        <v>1757</v>
      </c>
      <c r="B6" s="818"/>
      <c r="C6" s="818"/>
      <c r="D6" s="818"/>
      <c r="E6" s="818"/>
      <c r="F6" s="818"/>
      <c r="G6" s="818"/>
      <c r="H6" s="818"/>
      <c r="I6" s="818"/>
      <c r="J6" s="818"/>
    </row>
    <row r="7" spans="1:11" x14ac:dyDescent="0.25">
      <c r="A7" s="805" t="s">
        <v>22</v>
      </c>
      <c r="B7" s="805"/>
      <c r="C7" s="805"/>
      <c r="D7" s="805"/>
      <c r="E7" s="805"/>
      <c r="F7" s="805"/>
      <c r="G7" s="805"/>
      <c r="H7" s="805"/>
      <c r="I7" s="805"/>
      <c r="J7" s="805"/>
    </row>
    <row r="8" spans="1:11" x14ac:dyDescent="0.25">
      <c r="A8" s="3"/>
      <c r="B8" s="3"/>
      <c r="C8" s="3"/>
      <c r="D8" s="3"/>
      <c r="E8" s="3"/>
      <c r="F8" s="3"/>
      <c r="G8" s="3"/>
      <c r="H8" s="3"/>
      <c r="I8" s="3"/>
      <c r="J8" s="4" t="s">
        <v>13</v>
      </c>
    </row>
    <row r="9" spans="1:11" x14ac:dyDescent="0.25">
      <c r="A9" s="806" t="s">
        <v>23</v>
      </c>
      <c r="B9" s="806" t="s">
        <v>24</v>
      </c>
      <c r="C9" s="806" t="s">
        <v>25</v>
      </c>
      <c r="D9" s="806" t="s">
        <v>26</v>
      </c>
      <c r="E9" s="806" t="s">
        <v>27</v>
      </c>
      <c r="F9" s="806" t="s">
        <v>28</v>
      </c>
      <c r="G9" s="808" t="s">
        <v>29</v>
      </c>
      <c r="H9" s="809"/>
      <c r="I9" s="810"/>
      <c r="J9" s="806" t="s">
        <v>1241</v>
      </c>
    </row>
    <row r="10" spans="1:11" x14ac:dyDescent="0.25">
      <c r="A10" s="807"/>
      <c r="B10" s="807"/>
      <c r="C10" s="807"/>
      <c r="D10" s="807"/>
      <c r="E10" s="807"/>
      <c r="F10" s="807"/>
      <c r="G10" s="455">
        <v>2017</v>
      </c>
      <c r="H10" s="455">
        <v>2018</v>
      </c>
      <c r="I10" s="455">
        <v>2019</v>
      </c>
      <c r="J10" s="807"/>
    </row>
    <row r="11" spans="1:11" x14ac:dyDescent="0.25">
      <c r="A11" s="25">
        <v>1</v>
      </c>
      <c r="B11" s="25">
        <v>2</v>
      </c>
      <c r="C11" s="25">
        <v>3</v>
      </c>
      <c r="D11" s="25">
        <v>4</v>
      </c>
      <c r="E11" s="25">
        <v>5</v>
      </c>
      <c r="F11" s="147" t="s">
        <v>31</v>
      </c>
      <c r="G11" s="147">
        <v>7</v>
      </c>
      <c r="H11" s="147">
        <v>8</v>
      </c>
      <c r="I11" s="147">
        <v>9</v>
      </c>
      <c r="J11" s="25">
        <v>10</v>
      </c>
    </row>
    <row r="12" spans="1:11" x14ac:dyDescent="0.25">
      <c r="A12" s="21" t="s">
        <v>895</v>
      </c>
      <c r="B12" s="24" t="s">
        <v>1501</v>
      </c>
      <c r="C12" s="21"/>
      <c r="D12" s="21"/>
      <c r="E12" s="21"/>
      <c r="F12" s="532"/>
      <c r="G12" s="532"/>
      <c r="H12" s="532"/>
      <c r="I12" s="532"/>
      <c r="J12" s="21"/>
    </row>
    <row r="13" spans="1:11" x14ac:dyDescent="0.25">
      <c r="A13" s="312" t="s">
        <v>32</v>
      </c>
      <c r="B13" s="125" t="s">
        <v>1502</v>
      </c>
      <c r="C13" s="125" t="s">
        <v>691</v>
      </c>
      <c r="D13" s="125">
        <v>1</v>
      </c>
      <c r="E13" s="125">
        <v>6494</v>
      </c>
      <c r="F13" s="315">
        <f>D13*E13</f>
        <v>6494</v>
      </c>
      <c r="G13" s="315"/>
      <c r="H13" s="315">
        <v>6494</v>
      </c>
      <c r="I13" s="315"/>
      <c r="J13" s="133">
        <v>1150</v>
      </c>
    </row>
    <row r="14" spans="1:11" x14ac:dyDescent="0.25">
      <c r="A14" s="21" t="s">
        <v>913</v>
      </c>
      <c r="B14" s="24" t="s">
        <v>896</v>
      </c>
      <c r="C14" s="21"/>
      <c r="D14" s="21"/>
      <c r="E14" s="21"/>
      <c r="F14" s="532"/>
      <c r="G14" s="532"/>
      <c r="H14" s="532"/>
      <c r="I14" s="532"/>
      <c r="J14" s="21"/>
    </row>
    <row r="15" spans="1:11" x14ac:dyDescent="0.25">
      <c r="A15" s="312" t="s">
        <v>32</v>
      </c>
      <c r="B15" s="125" t="s">
        <v>897</v>
      </c>
      <c r="C15" s="125" t="s">
        <v>898</v>
      </c>
      <c r="D15" s="125">
        <v>1</v>
      </c>
      <c r="E15" s="125">
        <v>154</v>
      </c>
      <c r="F15" s="315">
        <f>D15*E15</f>
        <v>154</v>
      </c>
      <c r="G15" s="315"/>
      <c r="H15" s="315">
        <v>154</v>
      </c>
      <c r="I15" s="315"/>
      <c r="J15" s="133">
        <v>2122</v>
      </c>
    </row>
    <row r="16" spans="1:11" x14ac:dyDescent="0.25">
      <c r="A16" s="312"/>
      <c r="B16" s="125"/>
      <c r="C16" s="125" t="s">
        <v>1503</v>
      </c>
      <c r="D16" s="125">
        <v>1</v>
      </c>
      <c r="E16" s="125">
        <v>224</v>
      </c>
      <c r="F16" s="315">
        <f>D16*E16</f>
        <v>224</v>
      </c>
      <c r="G16" s="315"/>
      <c r="H16" s="315">
        <v>224</v>
      </c>
      <c r="I16" s="315"/>
      <c r="J16" s="133">
        <v>2122</v>
      </c>
    </row>
    <row r="17" spans="1:10" x14ac:dyDescent="0.25">
      <c r="A17" s="312" t="s">
        <v>33</v>
      </c>
      <c r="B17" s="125" t="s">
        <v>978</v>
      </c>
      <c r="C17" s="125" t="s">
        <v>1504</v>
      </c>
      <c r="D17" s="125">
        <v>4</v>
      </c>
      <c r="E17" s="125">
        <v>145</v>
      </c>
      <c r="F17" s="315">
        <f>D17*E17</f>
        <v>580</v>
      </c>
      <c r="G17" s="315"/>
      <c r="H17" s="315">
        <v>580</v>
      </c>
      <c r="I17" s="315"/>
      <c r="J17" s="133">
        <v>2122</v>
      </c>
    </row>
    <row r="18" spans="1:10" x14ac:dyDescent="0.25">
      <c r="A18" s="312" t="s">
        <v>35</v>
      </c>
      <c r="B18" s="125" t="s">
        <v>882</v>
      </c>
      <c r="C18" s="125" t="s">
        <v>1505</v>
      </c>
      <c r="D18" s="125">
        <v>6</v>
      </c>
      <c r="E18" s="125">
        <v>46</v>
      </c>
      <c r="F18" s="315">
        <f>D18*E18</f>
        <v>276</v>
      </c>
      <c r="G18" s="315"/>
      <c r="H18" s="315">
        <v>276</v>
      </c>
      <c r="I18" s="315"/>
      <c r="J18" s="133">
        <v>2121</v>
      </c>
    </row>
    <row r="19" spans="1:10" x14ac:dyDescent="0.25">
      <c r="A19" s="312" t="s">
        <v>37</v>
      </c>
      <c r="B19" s="125" t="s">
        <v>899</v>
      </c>
      <c r="C19" s="125" t="s">
        <v>900</v>
      </c>
      <c r="D19" s="373">
        <v>1</v>
      </c>
      <c r="E19" s="373">
        <v>64</v>
      </c>
      <c r="F19" s="374">
        <f>D19*E19</f>
        <v>64</v>
      </c>
      <c r="G19" s="374"/>
      <c r="H19" s="374">
        <v>64</v>
      </c>
      <c r="I19" s="374"/>
      <c r="J19" s="246">
        <v>2122</v>
      </c>
    </row>
    <row r="20" spans="1:10" x14ac:dyDescent="0.25">
      <c r="A20" s="375"/>
      <c r="B20" s="929" t="s">
        <v>40</v>
      </c>
      <c r="C20" s="929"/>
      <c r="D20" s="929"/>
      <c r="E20" s="929"/>
      <c r="F20" s="123">
        <f>SUM(F13:F19)</f>
        <v>7792</v>
      </c>
      <c r="G20" s="123"/>
      <c r="H20" s="123">
        <f>SUM(H13:H19)</f>
        <v>7792</v>
      </c>
      <c r="I20" s="123"/>
      <c r="J20" s="375"/>
    </row>
  </sheetData>
  <mergeCells count="17">
    <mergeCell ref="B20:E20"/>
    <mergeCell ref="A6:J6"/>
    <mergeCell ref="A7:J7"/>
    <mergeCell ref="A9:A10"/>
    <mergeCell ref="B9:B10"/>
    <mergeCell ref="C9:C10"/>
    <mergeCell ref="D9:D10"/>
    <mergeCell ref="E9:E10"/>
    <mergeCell ref="F9:F10"/>
    <mergeCell ref="G9:I9"/>
    <mergeCell ref="J9:J10"/>
    <mergeCell ref="A3:B3"/>
    <mergeCell ref="C3:E3"/>
    <mergeCell ref="A4:B4"/>
    <mergeCell ref="C4:E4"/>
    <mergeCell ref="A5:B5"/>
    <mergeCell ref="C5:E5"/>
  </mergeCells>
  <pageMargins left="0.70866141732283472" right="0.70866141732283472" top="0.74803149606299213" bottom="0.74803149606299213" header="0.31496062992125984" footer="0.31496062992125984"/>
  <pageSetup paperSize="9" scale="7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K22"/>
  <sheetViews>
    <sheetView workbookViewId="0">
      <selection activeCell="G10" sqref="G10"/>
    </sheetView>
  </sheetViews>
  <sheetFormatPr defaultRowHeight="15.75" x14ac:dyDescent="0.25"/>
  <cols>
    <col min="1" max="1" width="5" style="1" customWidth="1"/>
    <col min="2" max="2" width="22" style="1" customWidth="1"/>
    <col min="3" max="3" width="12.85546875" style="1" customWidth="1"/>
    <col min="4" max="4" width="9.7109375" style="1" customWidth="1"/>
    <col min="5" max="5" width="15.140625" style="1" customWidth="1"/>
    <col min="6" max="6" width="22.5703125" style="1" customWidth="1"/>
    <col min="7" max="7" width="5.85546875" style="1" bestFit="1" customWidth="1"/>
    <col min="8" max="8" width="9" style="1" bestFit="1" customWidth="1"/>
    <col min="9" max="9" width="21.7109375" style="1" customWidth="1"/>
    <col min="10" max="10" width="35.5703125" style="1" customWidth="1"/>
    <col min="11" max="11" width="12.28515625" style="1" bestFit="1" customWidth="1"/>
    <col min="12" max="16384" width="9.140625" style="1"/>
  </cols>
  <sheetData>
    <row r="1" spans="1:11" x14ac:dyDescent="0.25">
      <c r="K1" s="204"/>
    </row>
    <row r="2" spans="1:11" x14ac:dyDescent="0.25">
      <c r="J2" s="350" t="s">
        <v>1299</v>
      </c>
    </row>
    <row r="3" spans="1:11" ht="15.75" customHeight="1" x14ac:dyDescent="0.25">
      <c r="A3" s="801" t="s">
        <v>17</v>
      </c>
      <c r="B3" s="801"/>
      <c r="C3" s="822" t="s">
        <v>1606</v>
      </c>
      <c r="D3" s="822"/>
      <c r="E3" s="822"/>
      <c r="F3" s="209"/>
      <c r="G3" s="209"/>
      <c r="H3" s="209"/>
      <c r="I3" s="209"/>
      <c r="J3" s="351"/>
    </row>
    <row r="4" spans="1:11" x14ac:dyDescent="0.25">
      <c r="A4" s="799" t="s">
        <v>19</v>
      </c>
      <c r="B4" s="800"/>
      <c r="C4" s="822" t="s">
        <v>1606</v>
      </c>
      <c r="D4" s="822"/>
      <c r="E4" s="822"/>
      <c r="F4" s="209"/>
      <c r="G4" s="209"/>
      <c r="H4" s="209"/>
      <c r="I4" s="209"/>
      <c r="J4" s="351"/>
    </row>
    <row r="5" spans="1:11" x14ac:dyDescent="0.25">
      <c r="A5" s="801" t="s">
        <v>20</v>
      </c>
      <c r="B5" s="801"/>
      <c r="C5" s="823" t="s">
        <v>1607</v>
      </c>
      <c r="D5" s="823"/>
      <c r="E5" s="823"/>
      <c r="F5" s="209"/>
      <c r="G5" s="209"/>
      <c r="H5" s="209"/>
      <c r="I5" s="209"/>
      <c r="J5" s="351"/>
    </row>
    <row r="6" spans="1:11" x14ac:dyDescent="0.25">
      <c r="A6" s="804" t="s">
        <v>1608</v>
      </c>
      <c r="B6" s="804"/>
      <c r="C6" s="804"/>
      <c r="D6" s="804"/>
      <c r="E6" s="804"/>
      <c r="F6" s="804"/>
      <c r="G6" s="804"/>
      <c r="H6" s="804"/>
      <c r="I6" s="804"/>
      <c r="J6" s="804"/>
    </row>
    <row r="7" spans="1:11" x14ac:dyDescent="0.25">
      <c r="A7" s="805" t="s">
        <v>22</v>
      </c>
      <c r="B7" s="805"/>
      <c r="C7" s="805"/>
      <c r="D7" s="805"/>
      <c r="E7" s="805"/>
      <c r="F7" s="805"/>
      <c r="G7" s="805"/>
      <c r="H7" s="805"/>
      <c r="I7" s="805"/>
      <c r="J7" s="805"/>
    </row>
    <row r="8" spans="1:11" x14ac:dyDescent="0.25">
      <c r="A8" s="581"/>
      <c r="B8" s="581"/>
      <c r="C8" s="581"/>
      <c r="D8" s="581"/>
      <c r="E8" s="581"/>
      <c r="F8" s="581"/>
      <c r="G8" s="581"/>
      <c r="H8" s="581"/>
      <c r="I8" s="581"/>
      <c r="J8" s="582" t="s">
        <v>13</v>
      </c>
    </row>
    <row r="9" spans="1:11" x14ac:dyDescent="0.25">
      <c r="A9" s="806" t="s">
        <v>23</v>
      </c>
      <c r="B9" s="806" t="s">
        <v>24</v>
      </c>
      <c r="C9" s="806" t="s">
        <v>25</v>
      </c>
      <c r="D9" s="806" t="s">
        <v>26</v>
      </c>
      <c r="E9" s="806" t="s">
        <v>27</v>
      </c>
      <c r="F9" s="806" t="s">
        <v>28</v>
      </c>
      <c r="G9" s="808" t="s">
        <v>29</v>
      </c>
      <c r="H9" s="809"/>
      <c r="I9" s="810"/>
      <c r="J9" s="794" t="s">
        <v>1279</v>
      </c>
    </row>
    <row r="10" spans="1:11" x14ac:dyDescent="0.25">
      <c r="A10" s="807"/>
      <c r="B10" s="807"/>
      <c r="C10" s="807"/>
      <c r="D10" s="807"/>
      <c r="E10" s="807"/>
      <c r="F10" s="807"/>
      <c r="G10" s="547" t="s">
        <v>1629</v>
      </c>
      <c r="H10" s="547">
        <v>2018</v>
      </c>
      <c r="I10" s="547">
        <v>2019</v>
      </c>
      <c r="J10" s="795"/>
    </row>
    <row r="11" spans="1:11" x14ac:dyDescent="0.25">
      <c r="A11" s="17">
        <v>1</v>
      </c>
      <c r="B11" s="25">
        <v>2</v>
      </c>
      <c r="C11" s="25">
        <v>3</v>
      </c>
      <c r="D11" s="17">
        <v>4</v>
      </c>
      <c r="E11" s="25">
        <v>5</v>
      </c>
      <c r="F11" s="147" t="s">
        <v>31</v>
      </c>
      <c r="G11" s="147">
        <v>7</v>
      </c>
      <c r="H11" s="147">
        <v>8</v>
      </c>
      <c r="I11" s="147">
        <v>9</v>
      </c>
      <c r="J11" s="353">
        <v>10</v>
      </c>
    </row>
    <row r="12" spans="1:11" x14ac:dyDescent="0.25">
      <c r="A12" s="124" t="s">
        <v>244</v>
      </c>
      <c r="B12" s="125" t="s">
        <v>1609</v>
      </c>
      <c r="C12" s="127" t="s">
        <v>1610</v>
      </c>
      <c r="D12" s="127">
        <v>40</v>
      </c>
      <c r="E12" s="127">
        <v>200</v>
      </c>
      <c r="F12" s="142">
        <f>D12*E12</f>
        <v>8000</v>
      </c>
      <c r="G12" s="142"/>
      <c r="H12" s="583">
        <v>8000</v>
      </c>
      <c r="I12" s="142"/>
      <c r="J12" s="132">
        <v>2122</v>
      </c>
    </row>
    <row r="13" spans="1:11" x14ac:dyDescent="0.25">
      <c r="A13" s="124" t="s">
        <v>278</v>
      </c>
      <c r="B13" s="125" t="s">
        <v>1611</v>
      </c>
      <c r="C13" s="127" t="s">
        <v>1612</v>
      </c>
      <c r="D13" s="127">
        <v>4</v>
      </c>
      <c r="E13" s="127">
        <v>220</v>
      </c>
      <c r="F13" s="142">
        <f t="shared" ref="F13:F21" si="0">D13*E13</f>
        <v>880</v>
      </c>
      <c r="G13" s="142"/>
      <c r="H13" s="583">
        <v>880</v>
      </c>
      <c r="I13" s="142"/>
      <c r="J13" s="132">
        <v>2122</v>
      </c>
    </row>
    <row r="14" spans="1:11" ht="31.5" x14ac:dyDescent="0.25">
      <c r="A14" s="124" t="s">
        <v>280</v>
      </c>
      <c r="B14" s="125" t="s">
        <v>1613</v>
      </c>
      <c r="C14" s="125" t="s">
        <v>1614</v>
      </c>
      <c r="D14" s="127">
        <v>3</v>
      </c>
      <c r="E14" s="127">
        <v>500</v>
      </c>
      <c r="F14" s="142">
        <f t="shared" si="0"/>
        <v>1500</v>
      </c>
      <c r="G14" s="142"/>
      <c r="H14" s="231">
        <v>1500</v>
      </c>
      <c r="I14" s="142"/>
      <c r="J14" s="132">
        <v>2279</v>
      </c>
    </row>
    <row r="15" spans="1:11" ht="47.25" x14ac:dyDescent="0.25">
      <c r="A15" s="124" t="s">
        <v>283</v>
      </c>
      <c r="B15" s="125" t="s">
        <v>1615</v>
      </c>
      <c r="C15" s="127" t="s">
        <v>1616</v>
      </c>
      <c r="D15" s="127">
        <v>1</v>
      </c>
      <c r="E15" s="127">
        <v>3500</v>
      </c>
      <c r="F15" s="142">
        <f t="shared" si="0"/>
        <v>3500</v>
      </c>
      <c r="G15" s="142"/>
      <c r="H15" s="142">
        <v>3500</v>
      </c>
      <c r="I15" s="142"/>
      <c r="J15" s="132">
        <v>2233</v>
      </c>
    </row>
    <row r="16" spans="1:11" ht="31.5" x14ac:dyDescent="0.25">
      <c r="A16" s="124" t="s">
        <v>285</v>
      </c>
      <c r="B16" s="125" t="s">
        <v>1617</v>
      </c>
      <c r="C16" s="127" t="s">
        <v>1618</v>
      </c>
      <c r="D16" s="127">
        <v>1</v>
      </c>
      <c r="E16" s="127">
        <v>4500</v>
      </c>
      <c r="F16" s="142">
        <f t="shared" si="0"/>
        <v>4500</v>
      </c>
      <c r="G16" s="142"/>
      <c r="H16" s="142">
        <v>4500</v>
      </c>
      <c r="I16" s="142"/>
      <c r="J16" s="132">
        <v>2233</v>
      </c>
    </row>
    <row r="17" spans="1:10" x14ac:dyDescent="0.25">
      <c r="A17" s="124" t="s">
        <v>287</v>
      </c>
      <c r="B17" s="125" t="s">
        <v>1619</v>
      </c>
      <c r="C17" s="127" t="s">
        <v>1620</v>
      </c>
      <c r="D17" s="127">
        <v>240</v>
      </c>
      <c r="E17" s="127">
        <v>40</v>
      </c>
      <c r="F17" s="142">
        <f t="shared" si="0"/>
        <v>9600</v>
      </c>
      <c r="G17" s="142"/>
      <c r="H17" s="142">
        <v>9600</v>
      </c>
      <c r="I17" s="142"/>
      <c r="J17" s="132">
        <v>2121</v>
      </c>
    </row>
    <row r="18" spans="1:10" ht="31.5" x14ac:dyDescent="0.25">
      <c r="A18" s="124" t="s">
        <v>289</v>
      </c>
      <c r="B18" s="125" t="s">
        <v>1621</v>
      </c>
      <c r="C18" s="127" t="s">
        <v>1622</v>
      </c>
      <c r="D18" s="28">
        <v>40</v>
      </c>
      <c r="E18" s="28">
        <v>10</v>
      </c>
      <c r="F18" s="142">
        <f t="shared" si="0"/>
        <v>400</v>
      </c>
      <c r="G18" s="220"/>
      <c r="H18" s="220">
        <v>400</v>
      </c>
      <c r="I18" s="220"/>
      <c r="J18" s="132">
        <v>2122</v>
      </c>
    </row>
    <row r="19" spans="1:10" ht="31.5" x14ac:dyDescent="0.25">
      <c r="A19" s="124" t="s">
        <v>291</v>
      </c>
      <c r="B19" s="373" t="s">
        <v>1623</v>
      </c>
      <c r="C19" s="127" t="s">
        <v>1624</v>
      </c>
      <c r="D19" s="127">
        <v>5</v>
      </c>
      <c r="E19" s="127">
        <v>9090.91</v>
      </c>
      <c r="F19" s="142">
        <f t="shared" si="0"/>
        <v>45455</v>
      </c>
      <c r="G19" s="142"/>
      <c r="H19" s="142">
        <v>0</v>
      </c>
      <c r="I19" s="142"/>
      <c r="J19" s="132"/>
    </row>
    <row r="20" spans="1:10" ht="31.5" x14ac:dyDescent="0.25">
      <c r="A20" s="124" t="s">
        <v>293</v>
      </c>
      <c r="B20" s="125" t="s">
        <v>1625</v>
      </c>
      <c r="C20" s="125" t="s">
        <v>1626</v>
      </c>
      <c r="D20" s="127">
        <v>10</v>
      </c>
      <c r="E20" s="127">
        <v>389.61</v>
      </c>
      <c r="F20" s="142">
        <f t="shared" si="0"/>
        <v>3896</v>
      </c>
      <c r="G20" s="142"/>
      <c r="H20" s="142">
        <v>0</v>
      </c>
      <c r="I20" s="142"/>
      <c r="J20" s="132"/>
    </row>
    <row r="21" spans="1:10" ht="31.5" x14ac:dyDescent="0.25">
      <c r="A21" s="124" t="s">
        <v>295</v>
      </c>
      <c r="B21" s="125" t="s">
        <v>1627</v>
      </c>
      <c r="C21" s="125" t="s">
        <v>1628</v>
      </c>
      <c r="D21" s="127">
        <v>205</v>
      </c>
      <c r="E21" s="127">
        <v>100</v>
      </c>
      <c r="F21" s="142">
        <f t="shared" si="0"/>
        <v>20500</v>
      </c>
      <c r="G21" s="142"/>
      <c r="H21" s="142">
        <v>15835</v>
      </c>
      <c r="I21" s="142"/>
      <c r="J21" s="132"/>
    </row>
    <row r="22" spans="1:10" x14ac:dyDescent="0.25">
      <c r="A22" s="126"/>
      <c r="B22" s="803" t="s">
        <v>40</v>
      </c>
      <c r="C22" s="803"/>
      <c r="D22" s="803"/>
      <c r="E22" s="803"/>
      <c r="F22" s="7">
        <f>SUM(F12:F21)</f>
        <v>98231</v>
      </c>
      <c r="G22" s="7">
        <f>SUM(G12:G19)</f>
        <v>0</v>
      </c>
      <c r="H22" s="7">
        <f>SUM(H12:H21)</f>
        <v>44215</v>
      </c>
      <c r="I22" s="7">
        <f>SUM(I12:I19)</f>
        <v>0</v>
      </c>
      <c r="J22" s="354"/>
    </row>
  </sheetData>
  <mergeCells count="17">
    <mergeCell ref="A3:B3"/>
    <mergeCell ref="C3:E3"/>
    <mergeCell ref="A4:B4"/>
    <mergeCell ref="C4:E4"/>
    <mergeCell ref="A5:B5"/>
    <mergeCell ref="C5:E5"/>
    <mergeCell ref="B22:E22"/>
    <mergeCell ref="A6:J6"/>
    <mergeCell ref="A7:J7"/>
    <mergeCell ref="A9:A10"/>
    <mergeCell ref="B9:B10"/>
    <mergeCell ref="C9:C10"/>
    <mergeCell ref="D9:D10"/>
    <mergeCell ref="E9:E10"/>
    <mergeCell ref="F9:F10"/>
    <mergeCell ref="G9:I9"/>
    <mergeCell ref="J9:J10"/>
  </mergeCell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2:J19"/>
  <sheetViews>
    <sheetView workbookViewId="0">
      <selection activeCell="E24" sqref="E24"/>
    </sheetView>
  </sheetViews>
  <sheetFormatPr defaultRowHeight="15.75" x14ac:dyDescent="0.25"/>
  <cols>
    <col min="1" max="1" width="5" style="1" customWidth="1"/>
    <col min="2" max="2" width="27.7109375" style="1" customWidth="1"/>
    <col min="3" max="3" width="43" style="1" customWidth="1"/>
    <col min="4" max="4" width="17.28515625" style="1" customWidth="1"/>
    <col min="5" max="5" width="15.140625" style="1" customWidth="1"/>
    <col min="6" max="6" width="21.7109375" style="1" customWidth="1"/>
    <col min="7" max="7" width="5.5703125" style="1" bestFit="1" customWidth="1"/>
    <col min="8" max="8" width="12.28515625" style="1" customWidth="1"/>
    <col min="9" max="9" width="5.5703125" style="1" bestFit="1" customWidth="1"/>
    <col min="10" max="10" width="37.7109375" style="1" customWidth="1"/>
    <col min="11" max="16384" width="9.140625" style="1"/>
  </cols>
  <sheetData>
    <row r="2" spans="1:10" x14ac:dyDescent="0.25">
      <c r="A2" s="584"/>
      <c r="B2" s="584"/>
      <c r="C2" s="584"/>
      <c r="D2" s="584"/>
      <c r="E2" s="584"/>
      <c r="F2" s="584"/>
      <c r="G2" s="584"/>
      <c r="H2" s="584"/>
      <c r="I2" s="584"/>
      <c r="J2" s="585" t="s">
        <v>1298</v>
      </c>
    </row>
    <row r="3" spans="1:10" x14ac:dyDescent="0.25">
      <c r="A3" s="939" t="s">
        <v>17</v>
      </c>
      <c r="B3" s="939"/>
      <c r="C3" s="940" t="s">
        <v>1630</v>
      </c>
      <c r="D3" s="940"/>
      <c r="E3" s="940"/>
      <c r="F3" s="586"/>
      <c r="G3" s="586"/>
      <c r="H3" s="586"/>
      <c r="I3" s="586"/>
      <c r="J3" s="586"/>
    </row>
    <row r="4" spans="1:10" x14ac:dyDescent="0.25">
      <c r="A4" s="941" t="s">
        <v>19</v>
      </c>
      <c r="B4" s="942"/>
      <c r="C4" s="940" t="s">
        <v>1630</v>
      </c>
      <c r="D4" s="940"/>
      <c r="E4" s="940"/>
      <c r="F4" s="586"/>
      <c r="G4" s="586"/>
      <c r="H4" s="586"/>
      <c r="I4" s="586"/>
      <c r="J4" s="587"/>
    </row>
    <row r="5" spans="1:10" x14ac:dyDescent="0.25">
      <c r="A5" s="939" t="s">
        <v>20</v>
      </c>
      <c r="B5" s="939"/>
      <c r="C5" s="940" t="s">
        <v>12</v>
      </c>
      <c r="D5" s="940"/>
      <c r="E5" s="940"/>
      <c r="F5" s="586"/>
      <c r="G5" s="586"/>
      <c r="H5" s="586"/>
      <c r="I5" s="586"/>
      <c r="J5" s="586"/>
    </row>
    <row r="6" spans="1:10" x14ac:dyDescent="0.25">
      <c r="A6" s="931"/>
      <c r="B6" s="931"/>
      <c r="C6" s="931"/>
      <c r="D6" s="931"/>
      <c r="E6" s="931"/>
      <c r="F6" s="931"/>
      <c r="G6" s="931"/>
      <c r="H6" s="931"/>
      <c r="I6" s="931"/>
      <c r="J6" s="931"/>
    </row>
    <row r="7" spans="1:10" x14ac:dyDescent="0.25">
      <c r="A7" s="932" t="s">
        <v>1752</v>
      </c>
      <c r="B7" s="932"/>
      <c r="C7" s="932"/>
      <c r="D7" s="932"/>
      <c r="E7" s="932"/>
      <c r="F7" s="932"/>
      <c r="G7" s="932"/>
      <c r="H7" s="932"/>
      <c r="I7" s="932"/>
      <c r="J7" s="932"/>
    </row>
    <row r="8" spans="1:10" x14ac:dyDescent="0.25">
      <c r="A8" s="588"/>
      <c r="B8" s="588"/>
      <c r="C8" s="588"/>
      <c r="D8" s="933"/>
      <c r="E8" s="933"/>
      <c r="F8" s="933"/>
      <c r="G8" s="588"/>
      <c r="H8" s="588"/>
      <c r="I8" s="588"/>
      <c r="J8" s="589" t="s">
        <v>13</v>
      </c>
    </row>
    <row r="9" spans="1:10" x14ac:dyDescent="0.25">
      <c r="A9" s="934" t="s">
        <v>23</v>
      </c>
      <c r="B9" s="934" t="s">
        <v>24</v>
      </c>
      <c r="C9" s="934" t="s">
        <v>25</v>
      </c>
      <c r="D9" s="934" t="s">
        <v>26</v>
      </c>
      <c r="E9" s="934" t="s">
        <v>27</v>
      </c>
      <c r="F9" s="934" t="s">
        <v>28</v>
      </c>
      <c r="G9" s="936" t="s">
        <v>29</v>
      </c>
      <c r="H9" s="937"/>
      <c r="I9" s="938"/>
      <c r="J9" s="934" t="s">
        <v>1631</v>
      </c>
    </row>
    <row r="10" spans="1:10" x14ac:dyDescent="0.25">
      <c r="A10" s="935"/>
      <c r="B10" s="935"/>
      <c r="C10" s="935"/>
      <c r="D10" s="935"/>
      <c r="E10" s="935"/>
      <c r="F10" s="935"/>
      <c r="G10" s="590">
        <v>2017</v>
      </c>
      <c r="H10" s="590">
        <v>2018</v>
      </c>
      <c r="I10" s="590">
        <v>2019</v>
      </c>
      <c r="J10" s="935"/>
    </row>
    <row r="11" spans="1:10" x14ac:dyDescent="0.25">
      <c r="A11" s="591">
        <v>1</v>
      </c>
      <c r="B11" s="592">
        <v>2</v>
      </c>
      <c r="C11" s="592">
        <v>3</v>
      </c>
      <c r="D11" s="591">
        <v>4</v>
      </c>
      <c r="E11" s="592">
        <v>5</v>
      </c>
      <c r="F11" s="593" t="s">
        <v>31</v>
      </c>
      <c r="G11" s="593">
        <v>7</v>
      </c>
      <c r="H11" s="593">
        <v>8</v>
      </c>
      <c r="I11" s="593">
        <v>9</v>
      </c>
      <c r="J11" s="592">
        <v>10</v>
      </c>
    </row>
    <row r="12" spans="1:10" ht="31.5" x14ac:dyDescent="0.25">
      <c r="A12" s="594" t="s">
        <v>244</v>
      </c>
      <c r="B12" s="595" t="s">
        <v>1632</v>
      </c>
      <c r="C12" s="596" t="s">
        <v>1633</v>
      </c>
      <c r="D12" s="597">
        <v>2</v>
      </c>
      <c r="E12" s="598">
        <v>6500</v>
      </c>
      <c r="F12" s="599">
        <f>D12*E12</f>
        <v>13000</v>
      </c>
      <c r="G12" s="599">
        <v>0</v>
      </c>
      <c r="H12" s="599">
        <v>13000</v>
      </c>
      <c r="I12" s="599">
        <v>0</v>
      </c>
      <c r="J12" s="600">
        <v>2122</v>
      </c>
    </row>
    <row r="13" spans="1:10" x14ac:dyDescent="0.25">
      <c r="A13" s="594" t="s">
        <v>278</v>
      </c>
      <c r="B13" s="595" t="s">
        <v>1733</v>
      </c>
      <c r="C13" s="596" t="s">
        <v>691</v>
      </c>
      <c r="D13" s="597">
        <v>1</v>
      </c>
      <c r="E13" s="598">
        <v>2000</v>
      </c>
      <c r="F13" s="599">
        <f>D13*E13</f>
        <v>2000</v>
      </c>
      <c r="G13" s="599"/>
      <c r="H13" s="599">
        <v>2000</v>
      </c>
      <c r="I13" s="599"/>
      <c r="J13" s="600">
        <v>1150</v>
      </c>
    </row>
    <row r="14" spans="1:10" x14ac:dyDescent="0.25">
      <c r="A14" s="594" t="s">
        <v>280</v>
      </c>
      <c r="B14" s="595" t="s">
        <v>901</v>
      </c>
      <c r="C14" s="596" t="s">
        <v>691</v>
      </c>
      <c r="D14" s="597">
        <v>24</v>
      </c>
      <c r="E14" s="598">
        <v>500</v>
      </c>
      <c r="F14" s="599">
        <f>E14*D14</f>
        <v>12000</v>
      </c>
      <c r="G14" s="599"/>
      <c r="H14" s="601" t="s">
        <v>225</v>
      </c>
      <c r="I14" s="599"/>
      <c r="J14" s="600">
        <v>1150</v>
      </c>
    </row>
    <row r="15" spans="1:10" x14ac:dyDescent="0.25">
      <c r="A15" s="594" t="s">
        <v>283</v>
      </c>
      <c r="B15" s="595" t="s">
        <v>902</v>
      </c>
      <c r="C15" s="598" t="s">
        <v>903</v>
      </c>
      <c r="D15" s="597">
        <v>25</v>
      </c>
      <c r="E15" s="598">
        <v>800</v>
      </c>
      <c r="F15" s="599">
        <f>D15*E15</f>
        <v>20000</v>
      </c>
      <c r="G15" s="599"/>
      <c r="H15" s="599">
        <v>8000</v>
      </c>
      <c r="I15" s="599">
        <v>0</v>
      </c>
      <c r="J15" s="598">
        <v>2122</v>
      </c>
    </row>
    <row r="16" spans="1:10" x14ac:dyDescent="0.25">
      <c r="A16" s="594" t="s">
        <v>285</v>
      </c>
      <c r="B16" s="602" t="s">
        <v>904</v>
      </c>
      <c r="C16" s="598" t="s">
        <v>1084</v>
      </c>
      <c r="D16" s="603">
        <v>25</v>
      </c>
      <c r="E16" s="603">
        <v>180</v>
      </c>
      <c r="F16" s="604">
        <f>D16*E16</f>
        <v>4500</v>
      </c>
      <c r="G16" s="599">
        <v>0</v>
      </c>
      <c r="H16" s="604">
        <v>4500</v>
      </c>
      <c r="I16" s="599">
        <v>0</v>
      </c>
      <c r="J16" s="598">
        <v>2122</v>
      </c>
    </row>
    <row r="17" spans="1:10" x14ac:dyDescent="0.25">
      <c r="A17" s="594" t="s">
        <v>287</v>
      </c>
      <c r="B17" s="602" t="s">
        <v>905</v>
      </c>
      <c r="C17" s="598" t="s">
        <v>906</v>
      </c>
      <c r="D17" s="603">
        <v>24</v>
      </c>
      <c r="E17" s="603">
        <v>240</v>
      </c>
      <c r="F17" s="604">
        <f>D17*E17</f>
        <v>5760</v>
      </c>
      <c r="G17" s="599">
        <v>0</v>
      </c>
      <c r="H17" s="605">
        <v>5760</v>
      </c>
      <c r="I17" s="599">
        <v>0</v>
      </c>
      <c r="J17" s="598">
        <v>2121</v>
      </c>
    </row>
    <row r="18" spans="1:10" x14ac:dyDescent="0.25">
      <c r="A18" s="594" t="s">
        <v>289</v>
      </c>
      <c r="B18" s="595" t="s">
        <v>67</v>
      </c>
      <c r="C18" s="598"/>
      <c r="D18" s="603">
        <v>25</v>
      </c>
      <c r="E18" s="603">
        <v>60</v>
      </c>
      <c r="F18" s="604">
        <f>D18*E18</f>
        <v>1500</v>
      </c>
      <c r="G18" s="599"/>
      <c r="H18" s="599">
        <v>1500</v>
      </c>
      <c r="I18" s="599">
        <v>0</v>
      </c>
      <c r="J18" s="598">
        <v>2122</v>
      </c>
    </row>
    <row r="19" spans="1:10" x14ac:dyDescent="0.25">
      <c r="A19" s="606"/>
      <c r="B19" s="930" t="s">
        <v>40</v>
      </c>
      <c r="C19" s="930"/>
      <c r="D19" s="930"/>
      <c r="E19" s="930"/>
      <c r="F19" s="607">
        <f>SUM(F12:F18)</f>
        <v>58760</v>
      </c>
      <c r="G19" s="607">
        <f>SUM(G12:G18)</f>
        <v>0</v>
      </c>
      <c r="H19" s="607">
        <f>SUM(H12:H18)</f>
        <v>34760</v>
      </c>
      <c r="I19" s="607">
        <f>SUM(I12:I18)</f>
        <v>0</v>
      </c>
      <c r="J19" s="606"/>
    </row>
  </sheetData>
  <mergeCells count="18">
    <mergeCell ref="A3:B3"/>
    <mergeCell ref="C3:E3"/>
    <mergeCell ref="A4:B4"/>
    <mergeCell ref="C4:E4"/>
    <mergeCell ref="A5:B5"/>
    <mergeCell ref="C5:E5"/>
    <mergeCell ref="B19:E19"/>
    <mergeCell ref="A6:J6"/>
    <mergeCell ref="A7:J7"/>
    <mergeCell ref="D8:F8"/>
    <mergeCell ref="A9:A10"/>
    <mergeCell ref="B9:B10"/>
    <mergeCell ref="C9:C10"/>
    <mergeCell ref="D9:D10"/>
    <mergeCell ref="E9:E10"/>
    <mergeCell ref="F9:F10"/>
    <mergeCell ref="G9:I9"/>
    <mergeCell ref="J9:J10"/>
  </mergeCell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K20"/>
  <sheetViews>
    <sheetView workbookViewId="0">
      <selection activeCell="I27" sqref="I27"/>
    </sheetView>
  </sheetViews>
  <sheetFormatPr defaultRowHeight="15.75" x14ac:dyDescent="0.25"/>
  <cols>
    <col min="1" max="1" width="5" style="1" customWidth="1"/>
    <col min="2" max="2" width="22" style="1" customWidth="1"/>
    <col min="3" max="3" width="20.42578125" style="1" customWidth="1"/>
    <col min="4" max="4" width="9.42578125" style="1" customWidth="1"/>
    <col min="5" max="5" width="15.140625" style="1" customWidth="1"/>
    <col min="6" max="6" width="14.140625" style="1" customWidth="1"/>
    <col min="7" max="9" width="9.28515625" style="1" customWidth="1"/>
    <col min="10" max="10" width="24.42578125" style="1" customWidth="1"/>
    <col min="11" max="11" width="12.28515625" style="1" bestFit="1" customWidth="1"/>
    <col min="12" max="16384" width="9.140625" style="1"/>
  </cols>
  <sheetData>
    <row r="1" spans="1:11" x14ac:dyDescent="0.25">
      <c r="J1" s="208" t="s">
        <v>1297</v>
      </c>
      <c r="K1" s="2"/>
    </row>
    <row r="2" spans="1:11" x14ac:dyDescent="0.25">
      <c r="A2" s="801" t="s">
        <v>17</v>
      </c>
      <c r="B2" s="801"/>
      <c r="C2" s="822" t="s">
        <v>909</v>
      </c>
      <c r="D2" s="822"/>
      <c r="E2" s="822"/>
      <c r="F2" s="209"/>
      <c r="G2" s="209"/>
      <c r="H2" s="209"/>
      <c r="I2" s="209"/>
      <c r="J2" s="209"/>
    </row>
    <row r="3" spans="1:11" x14ac:dyDescent="0.25">
      <c r="A3" s="799" t="s">
        <v>19</v>
      </c>
      <c r="B3" s="800"/>
      <c r="C3" s="822" t="s">
        <v>909</v>
      </c>
      <c r="D3" s="822"/>
      <c r="E3" s="822"/>
      <c r="F3" s="209"/>
      <c r="G3" s="209"/>
      <c r="H3" s="209"/>
      <c r="I3" s="209"/>
      <c r="J3" s="205"/>
    </row>
    <row r="4" spans="1:11" x14ac:dyDescent="0.25">
      <c r="A4" s="801" t="s">
        <v>20</v>
      </c>
      <c r="B4" s="801"/>
      <c r="C4" s="823" t="s">
        <v>12</v>
      </c>
      <c r="D4" s="823"/>
      <c r="E4" s="823"/>
      <c r="F4" s="209"/>
      <c r="G4" s="209"/>
      <c r="H4" s="209"/>
      <c r="I4" s="209"/>
      <c r="J4" s="209"/>
    </row>
    <row r="5" spans="1:11" x14ac:dyDescent="0.25">
      <c r="A5" s="818"/>
      <c r="B5" s="818"/>
      <c r="C5" s="818"/>
      <c r="D5" s="818"/>
      <c r="E5" s="818"/>
      <c r="F5" s="818"/>
      <c r="G5" s="818"/>
      <c r="H5" s="818"/>
      <c r="I5" s="818"/>
      <c r="J5" s="818"/>
    </row>
    <row r="6" spans="1:11" x14ac:dyDescent="0.25">
      <c r="A6" s="805" t="s">
        <v>1753</v>
      </c>
      <c r="B6" s="805"/>
      <c r="C6" s="805"/>
      <c r="D6" s="805"/>
      <c r="E6" s="805"/>
      <c r="F6" s="805"/>
      <c r="G6" s="805"/>
      <c r="H6" s="805"/>
      <c r="I6" s="805"/>
      <c r="J6" s="805"/>
    </row>
    <row r="7" spans="1:11" x14ac:dyDescent="0.25">
      <c r="A7" s="3"/>
      <c r="B7" s="3"/>
      <c r="C7" s="3"/>
      <c r="D7" s="3"/>
      <c r="E7" s="3"/>
      <c r="F7" s="3"/>
      <c r="G7" s="3"/>
      <c r="H7" s="3"/>
      <c r="I7" s="3"/>
      <c r="J7" s="4" t="s">
        <v>13</v>
      </c>
      <c r="K7" s="2"/>
    </row>
    <row r="8" spans="1:11" s="5" customFormat="1" x14ac:dyDescent="0.25">
      <c r="A8" s="806" t="s">
        <v>23</v>
      </c>
      <c r="B8" s="806" t="s">
        <v>24</v>
      </c>
      <c r="C8" s="806" t="s">
        <v>25</v>
      </c>
      <c r="D8" s="806" t="s">
        <v>26</v>
      </c>
      <c r="E8" s="806" t="s">
        <v>27</v>
      </c>
      <c r="F8" s="806" t="s">
        <v>28</v>
      </c>
      <c r="G8" s="808" t="s">
        <v>29</v>
      </c>
      <c r="H8" s="809"/>
      <c r="I8" s="810"/>
      <c r="J8" s="806" t="s">
        <v>1241</v>
      </c>
    </row>
    <row r="9" spans="1:11" s="5" customFormat="1" ht="34.5" customHeight="1" x14ac:dyDescent="0.25">
      <c r="A9" s="807"/>
      <c r="B9" s="807"/>
      <c r="C9" s="807"/>
      <c r="D9" s="807"/>
      <c r="E9" s="807"/>
      <c r="F9" s="807"/>
      <c r="G9" s="6">
        <v>2107</v>
      </c>
      <c r="H9" s="6">
        <v>2018</v>
      </c>
      <c r="I9" s="6">
        <v>2019</v>
      </c>
      <c r="J9" s="807"/>
    </row>
    <row r="10" spans="1:11" s="13" customFormat="1" x14ac:dyDescent="0.25">
      <c r="A10" s="17">
        <v>1</v>
      </c>
      <c r="B10" s="25">
        <v>2</v>
      </c>
      <c r="C10" s="25">
        <v>3</v>
      </c>
      <c r="D10" s="17">
        <v>4</v>
      </c>
      <c r="E10" s="25">
        <v>5</v>
      </c>
      <c r="F10" s="25" t="s">
        <v>31</v>
      </c>
      <c r="G10" s="25">
        <v>7</v>
      </c>
      <c r="H10" s="25">
        <v>8</v>
      </c>
      <c r="I10" s="25">
        <v>9</v>
      </c>
      <c r="J10" s="25">
        <v>10</v>
      </c>
    </row>
    <row r="11" spans="1:11" x14ac:dyDescent="0.25">
      <c r="A11" s="124" t="s">
        <v>244</v>
      </c>
      <c r="B11" s="125" t="s">
        <v>1502</v>
      </c>
      <c r="C11" s="376" t="s">
        <v>691</v>
      </c>
      <c r="D11" s="127">
        <v>1</v>
      </c>
      <c r="E11" s="127">
        <v>2000</v>
      </c>
      <c r="F11" s="142">
        <f>D11*E11</f>
        <v>2000</v>
      </c>
      <c r="G11" s="142">
        <v>0</v>
      </c>
      <c r="H11" s="142">
        <v>2000</v>
      </c>
      <c r="I11" s="142">
        <v>0</v>
      </c>
      <c r="J11" s="132">
        <v>1150</v>
      </c>
    </row>
    <row r="12" spans="1:11" x14ac:dyDescent="0.25">
      <c r="A12" s="124" t="s">
        <v>278</v>
      </c>
      <c r="B12" s="125" t="s">
        <v>1502</v>
      </c>
      <c r="C12" s="376" t="s">
        <v>691</v>
      </c>
      <c r="D12" s="127">
        <v>1</v>
      </c>
      <c r="E12" s="127">
        <v>0</v>
      </c>
      <c r="F12" s="142">
        <v>0</v>
      </c>
      <c r="G12" s="142">
        <v>0</v>
      </c>
      <c r="H12" s="142">
        <v>0</v>
      </c>
      <c r="I12" s="142">
        <v>0</v>
      </c>
      <c r="J12" s="206"/>
    </row>
    <row r="13" spans="1:11" x14ac:dyDescent="0.25">
      <c r="A13" s="124" t="s">
        <v>280</v>
      </c>
      <c r="B13" s="125" t="s">
        <v>1502</v>
      </c>
      <c r="C13" s="376" t="s">
        <v>691</v>
      </c>
      <c r="D13" s="127">
        <v>1</v>
      </c>
      <c r="E13" s="127">
        <v>0</v>
      </c>
      <c r="F13" s="142"/>
      <c r="G13" s="142">
        <v>0</v>
      </c>
      <c r="H13" s="142">
        <v>0</v>
      </c>
      <c r="I13" s="142">
        <v>0</v>
      </c>
      <c r="J13" s="206"/>
    </row>
    <row r="14" spans="1:11" x14ac:dyDescent="0.25">
      <c r="A14" s="124" t="s">
        <v>283</v>
      </c>
      <c r="B14" s="125" t="s">
        <v>902</v>
      </c>
      <c r="C14" s="127" t="s">
        <v>903</v>
      </c>
      <c r="D14" s="127">
        <v>1</v>
      </c>
      <c r="E14" s="127">
        <v>1050</v>
      </c>
      <c r="F14" s="142">
        <f>D14*E14</f>
        <v>1050</v>
      </c>
      <c r="G14" s="142"/>
      <c r="H14" s="142">
        <v>1050</v>
      </c>
      <c r="I14" s="142">
        <v>0</v>
      </c>
      <c r="J14" s="127">
        <v>2122</v>
      </c>
    </row>
    <row r="15" spans="1:11" x14ac:dyDescent="0.25">
      <c r="A15" s="124" t="s">
        <v>285</v>
      </c>
      <c r="B15" s="127" t="s">
        <v>882</v>
      </c>
      <c r="C15" s="127" t="s">
        <v>906</v>
      </c>
      <c r="D15" s="28">
        <v>10</v>
      </c>
      <c r="E15" s="28">
        <v>40</v>
      </c>
      <c r="F15" s="220">
        <f>D15*E15</f>
        <v>400</v>
      </c>
      <c r="G15" s="142">
        <v>0</v>
      </c>
      <c r="H15" s="220">
        <v>400</v>
      </c>
      <c r="I15" s="142">
        <v>0</v>
      </c>
      <c r="J15" s="127">
        <v>2121</v>
      </c>
    </row>
    <row r="16" spans="1:11" x14ac:dyDescent="0.25">
      <c r="A16" s="124" t="s">
        <v>287</v>
      </c>
      <c r="B16" s="125" t="s">
        <v>886</v>
      </c>
      <c r="C16" s="127" t="s">
        <v>908</v>
      </c>
      <c r="D16" s="28">
        <v>1</v>
      </c>
      <c r="E16" s="28">
        <v>1350</v>
      </c>
      <c r="F16" s="220">
        <f>D16*E16</f>
        <v>1350</v>
      </c>
      <c r="G16" s="142">
        <v>0</v>
      </c>
      <c r="H16" s="220">
        <v>1350</v>
      </c>
      <c r="I16" s="142">
        <v>0</v>
      </c>
      <c r="J16" s="127">
        <v>2122</v>
      </c>
      <c r="K16" s="378"/>
    </row>
    <row r="17" spans="1:11" x14ac:dyDescent="0.25">
      <c r="A17" s="126"/>
      <c r="B17" s="803" t="s">
        <v>40</v>
      </c>
      <c r="C17" s="803"/>
      <c r="D17" s="803"/>
      <c r="E17" s="803"/>
      <c r="F17" s="7">
        <f>SUM(F11:F16)</f>
        <v>4800</v>
      </c>
      <c r="G17" s="7">
        <f>SUM(G11:G16)</f>
        <v>0</v>
      </c>
      <c r="H17" s="7">
        <f>SUM(H11:H16)</f>
        <v>4800</v>
      </c>
      <c r="I17" s="7">
        <f>SUM(I11:I16)</f>
        <v>0</v>
      </c>
      <c r="J17" s="126"/>
    </row>
    <row r="18" spans="1:11" x14ac:dyDescent="0.25">
      <c r="K18" s="204"/>
    </row>
    <row r="19" spans="1:11" x14ac:dyDescent="0.25">
      <c r="H19" s="204" t="s">
        <v>907</v>
      </c>
    </row>
    <row r="20" spans="1:11" x14ac:dyDescent="0.25">
      <c r="G20" s="204" t="s">
        <v>907</v>
      </c>
    </row>
  </sheetData>
  <mergeCells count="17">
    <mergeCell ref="A2:B2"/>
    <mergeCell ref="C2:E2"/>
    <mergeCell ref="A3:B3"/>
    <mergeCell ref="C3:E3"/>
    <mergeCell ref="A4:B4"/>
    <mergeCell ref="C4:E4"/>
    <mergeCell ref="B17:E17"/>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86"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2:J23"/>
  <sheetViews>
    <sheetView workbookViewId="0">
      <selection activeCell="L13" sqref="L13"/>
    </sheetView>
  </sheetViews>
  <sheetFormatPr defaultColWidth="10.140625" defaultRowHeight="15.75" x14ac:dyDescent="0.25"/>
  <cols>
    <col min="1" max="1" width="5" style="307" customWidth="1"/>
    <col min="2" max="2" width="43.28515625" style="307" customWidth="1"/>
    <col min="3" max="3" width="29.85546875" style="307" customWidth="1"/>
    <col min="4" max="4" width="9.5703125" style="307" customWidth="1"/>
    <col min="5" max="5" width="15" style="307" customWidth="1"/>
    <col min="6" max="6" width="14" style="307" customWidth="1"/>
    <col min="7" max="7" width="5.5703125" style="307" bestFit="1" customWidth="1"/>
    <col min="8" max="8" width="11.85546875" style="307" bestFit="1" customWidth="1"/>
    <col min="9" max="9" width="5.5703125" style="307" bestFit="1" customWidth="1"/>
    <col min="10" max="10" width="26.7109375" style="382" customWidth="1"/>
    <col min="11" max="16384" width="10.140625" style="1"/>
  </cols>
  <sheetData>
    <row r="2" spans="1:10" x14ac:dyDescent="0.25">
      <c r="A2" s="1"/>
      <c r="B2" s="1"/>
      <c r="C2" s="1"/>
      <c r="D2" s="1"/>
      <c r="E2" s="1"/>
      <c r="F2" s="1"/>
      <c r="G2" s="1"/>
      <c r="H2" s="1"/>
      <c r="I2" s="1"/>
      <c r="J2" s="208" t="s">
        <v>1296</v>
      </c>
    </row>
    <row r="3" spans="1:10" x14ac:dyDescent="0.25">
      <c r="A3" s="801" t="s">
        <v>17</v>
      </c>
      <c r="B3" s="801"/>
      <c r="C3" s="822" t="s">
        <v>909</v>
      </c>
      <c r="D3" s="822"/>
      <c r="E3" s="822"/>
      <c r="F3" s="209"/>
      <c r="G3" s="209"/>
      <c r="H3" s="209"/>
      <c r="I3" s="209"/>
      <c r="J3" s="209"/>
    </row>
    <row r="4" spans="1:10" x14ac:dyDescent="0.25">
      <c r="A4" s="799" t="s">
        <v>19</v>
      </c>
      <c r="B4" s="800"/>
      <c r="C4" s="822" t="s">
        <v>909</v>
      </c>
      <c r="D4" s="822"/>
      <c r="E4" s="822"/>
      <c r="F4" s="209"/>
      <c r="G4" s="209"/>
      <c r="H4" s="209"/>
      <c r="I4" s="209"/>
      <c r="J4" s="205"/>
    </row>
    <row r="5" spans="1:10" x14ac:dyDescent="0.25">
      <c r="A5" s="801" t="s">
        <v>20</v>
      </c>
      <c r="B5" s="801"/>
      <c r="C5" s="823" t="s">
        <v>12</v>
      </c>
      <c r="D5" s="823"/>
      <c r="E5" s="823"/>
      <c r="F5" s="209"/>
      <c r="G5" s="209"/>
      <c r="H5" s="209"/>
      <c r="I5" s="209"/>
      <c r="J5" s="209"/>
    </row>
    <row r="6" spans="1:10" x14ac:dyDescent="0.25">
      <c r="A6" s="804"/>
      <c r="B6" s="804"/>
      <c r="C6" s="804"/>
      <c r="D6" s="804"/>
      <c r="E6" s="804"/>
      <c r="F6" s="804"/>
      <c r="G6" s="804"/>
      <c r="H6" s="804"/>
      <c r="I6" s="804"/>
      <c r="J6" s="804"/>
    </row>
    <row r="7" spans="1:10" x14ac:dyDescent="0.25">
      <c r="A7" s="896" t="s">
        <v>1758</v>
      </c>
      <c r="B7" s="896"/>
      <c r="C7" s="896"/>
      <c r="D7" s="896"/>
      <c r="E7" s="896"/>
      <c r="F7" s="896"/>
      <c r="G7" s="896"/>
      <c r="H7" s="896"/>
      <c r="I7" s="896"/>
      <c r="J7" s="896"/>
    </row>
    <row r="8" spans="1:10" x14ac:dyDescent="0.25">
      <c r="A8" s="581"/>
      <c r="B8" s="581"/>
      <c r="C8" s="581"/>
      <c r="D8" s="581"/>
      <c r="E8" s="581"/>
      <c r="F8" s="581"/>
      <c r="G8" s="581"/>
      <c r="H8" s="581"/>
      <c r="I8" s="581"/>
      <c r="J8" s="608" t="s">
        <v>13</v>
      </c>
    </row>
    <row r="9" spans="1:10" x14ac:dyDescent="0.25">
      <c r="A9" s="806" t="s">
        <v>23</v>
      </c>
      <c r="B9" s="806" t="s">
        <v>24</v>
      </c>
      <c r="C9" s="806" t="s">
        <v>910</v>
      </c>
      <c r="D9" s="806" t="s">
        <v>911</v>
      </c>
      <c r="E9" s="806" t="s">
        <v>27</v>
      </c>
      <c r="F9" s="806" t="s">
        <v>28</v>
      </c>
      <c r="G9" s="808" t="s">
        <v>29</v>
      </c>
      <c r="H9" s="809"/>
      <c r="I9" s="810"/>
      <c r="J9" s="806" t="s">
        <v>30</v>
      </c>
    </row>
    <row r="10" spans="1:10" x14ac:dyDescent="0.25">
      <c r="A10" s="807"/>
      <c r="B10" s="807"/>
      <c r="C10" s="807"/>
      <c r="D10" s="807"/>
      <c r="E10" s="807"/>
      <c r="F10" s="807"/>
      <c r="G10" s="547">
        <v>2017</v>
      </c>
      <c r="H10" s="547">
        <v>2018</v>
      </c>
      <c r="I10" s="547">
        <v>2019</v>
      </c>
      <c r="J10" s="807"/>
    </row>
    <row r="11" spans="1:10" x14ac:dyDescent="0.25">
      <c r="A11" s="17">
        <v>1</v>
      </c>
      <c r="B11" s="25">
        <v>2</v>
      </c>
      <c r="C11" s="25">
        <v>3</v>
      </c>
      <c r="D11" s="17">
        <v>4</v>
      </c>
      <c r="E11" s="25">
        <v>5</v>
      </c>
      <c r="F11" s="147" t="s">
        <v>31</v>
      </c>
      <c r="G11" s="147">
        <v>7</v>
      </c>
      <c r="H11" s="147">
        <v>8</v>
      </c>
      <c r="I11" s="147">
        <v>9</v>
      </c>
      <c r="J11" s="25">
        <v>10</v>
      </c>
    </row>
    <row r="12" spans="1:10" x14ac:dyDescent="0.25">
      <c r="A12" s="20" t="s">
        <v>895</v>
      </c>
      <c r="B12" s="134" t="s">
        <v>893</v>
      </c>
      <c r="C12" s="25"/>
      <c r="D12" s="17"/>
      <c r="E12" s="25"/>
      <c r="F12" s="136"/>
      <c r="G12" s="136"/>
      <c r="H12" s="147"/>
      <c r="I12" s="147"/>
      <c r="J12" s="25"/>
    </row>
    <row r="13" spans="1:10" x14ac:dyDescent="0.25">
      <c r="A13" s="11" t="s">
        <v>32</v>
      </c>
      <c r="B13" s="19" t="s">
        <v>912</v>
      </c>
      <c r="C13" s="19" t="s">
        <v>912</v>
      </c>
      <c r="D13" s="27">
        <v>1</v>
      </c>
      <c r="E13" s="609">
        <v>2000</v>
      </c>
      <c r="F13" s="135">
        <f>E13*D13</f>
        <v>2000</v>
      </c>
      <c r="G13" s="136"/>
      <c r="H13" s="136">
        <v>2000</v>
      </c>
      <c r="I13" s="147"/>
      <c r="J13" s="25"/>
    </row>
    <row r="14" spans="1:10" x14ac:dyDescent="0.25">
      <c r="A14" s="137" t="s">
        <v>913</v>
      </c>
      <c r="B14" s="138" t="s">
        <v>896</v>
      </c>
      <c r="C14" s="125"/>
      <c r="D14" s="127"/>
      <c r="E14" s="386"/>
      <c r="F14" s="321"/>
      <c r="G14" s="321"/>
      <c r="H14" s="321"/>
      <c r="I14" s="142"/>
      <c r="J14" s="206"/>
    </row>
    <row r="15" spans="1:10" ht="31.5" x14ac:dyDescent="0.25">
      <c r="A15" s="124" t="s">
        <v>32</v>
      </c>
      <c r="B15" s="610" t="s">
        <v>872</v>
      </c>
      <c r="C15" s="125" t="s">
        <v>1634</v>
      </c>
      <c r="D15" s="144">
        <v>182</v>
      </c>
      <c r="E15" s="387">
        <v>40</v>
      </c>
      <c r="F15" s="388">
        <f>E15*D15</f>
        <v>7280</v>
      </c>
      <c r="G15" s="388"/>
      <c r="H15" s="388">
        <f>F15</f>
        <v>7280</v>
      </c>
      <c r="I15" s="142"/>
      <c r="J15" s="206"/>
    </row>
    <row r="16" spans="1:10" ht="31.5" x14ac:dyDescent="0.25">
      <c r="A16" s="124" t="s">
        <v>33</v>
      </c>
      <c r="B16" s="384" t="s">
        <v>872</v>
      </c>
      <c r="C16" s="125" t="s">
        <v>1635</v>
      </c>
      <c r="D16" s="144">
        <v>120</v>
      </c>
      <c r="E16" s="387">
        <v>40</v>
      </c>
      <c r="F16" s="388">
        <f>E16*D16</f>
        <v>4800</v>
      </c>
      <c r="G16" s="388"/>
      <c r="H16" s="388">
        <f>F16</f>
        <v>4800</v>
      </c>
      <c r="I16" s="142"/>
      <c r="J16" s="206"/>
    </row>
    <row r="17" spans="1:10" x14ac:dyDescent="0.25">
      <c r="A17" s="385" t="s">
        <v>35</v>
      </c>
      <c r="B17" s="322" t="s">
        <v>67</v>
      </c>
      <c r="C17" s="57"/>
      <c r="D17" s="322">
        <v>1</v>
      </c>
      <c r="E17" s="611"/>
      <c r="F17" s="612">
        <v>340</v>
      </c>
      <c r="G17" s="612"/>
      <c r="H17" s="612">
        <f>F17</f>
        <v>340</v>
      </c>
      <c r="I17" s="416"/>
      <c r="J17" s="322"/>
    </row>
    <row r="18" spans="1:10" ht="31.5" x14ac:dyDescent="0.25">
      <c r="A18" s="124" t="s">
        <v>37</v>
      </c>
      <c r="B18" s="57" t="s">
        <v>897</v>
      </c>
      <c r="C18" s="57" t="s">
        <v>1636</v>
      </c>
      <c r="D18" s="144">
        <v>26</v>
      </c>
      <c r="E18" s="387">
        <v>1200</v>
      </c>
      <c r="F18" s="388">
        <f>E18*D18</f>
        <v>31200</v>
      </c>
      <c r="G18" s="388"/>
      <c r="H18" s="388">
        <f>F18</f>
        <v>31200</v>
      </c>
      <c r="I18" s="142"/>
      <c r="J18" s="127"/>
    </row>
    <row r="19" spans="1:10" ht="31.5" x14ac:dyDescent="0.25">
      <c r="A19" s="124" t="s">
        <v>38</v>
      </c>
      <c r="B19" s="57" t="s">
        <v>897</v>
      </c>
      <c r="C19" s="57" t="s">
        <v>1637</v>
      </c>
      <c r="D19" s="144">
        <v>26</v>
      </c>
      <c r="E19" s="387">
        <v>230</v>
      </c>
      <c r="F19" s="388">
        <f>E19*D19</f>
        <v>5980</v>
      </c>
      <c r="G19" s="388"/>
      <c r="H19" s="388">
        <f t="shared" ref="H19:H22" si="0">F19</f>
        <v>5980</v>
      </c>
      <c r="I19" s="142"/>
      <c r="J19" s="127"/>
    </row>
    <row r="20" spans="1:10" x14ac:dyDescent="0.25">
      <c r="A20" s="124" t="s">
        <v>39</v>
      </c>
      <c r="B20" s="57" t="s">
        <v>978</v>
      </c>
      <c r="C20" s="57" t="s">
        <v>1638</v>
      </c>
      <c r="D20" s="144">
        <v>42</v>
      </c>
      <c r="E20" s="387">
        <v>71.400000000000006</v>
      </c>
      <c r="F20" s="388">
        <v>2999</v>
      </c>
      <c r="G20" s="388"/>
      <c r="H20" s="388">
        <f t="shared" si="0"/>
        <v>2999</v>
      </c>
      <c r="I20" s="142"/>
      <c r="J20" s="127"/>
    </row>
    <row r="21" spans="1:10" x14ac:dyDescent="0.25">
      <c r="A21" s="124" t="s">
        <v>59</v>
      </c>
      <c r="B21" s="57" t="s">
        <v>978</v>
      </c>
      <c r="C21" s="57" t="s">
        <v>1639</v>
      </c>
      <c r="D21" s="144">
        <v>26</v>
      </c>
      <c r="E21" s="387">
        <v>100</v>
      </c>
      <c r="F21" s="388">
        <f>E21*D21</f>
        <v>2600</v>
      </c>
      <c r="G21" s="388"/>
      <c r="H21" s="388">
        <f t="shared" si="0"/>
        <v>2600</v>
      </c>
      <c r="I21" s="142"/>
      <c r="J21" s="127"/>
    </row>
    <row r="22" spans="1:10" x14ac:dyDescent="0.25">
      <c r="A22" s="124" t="s">
        <v>60</v>
      </c>
      <c r="B22" s="125" t="s">
        <v>914</v>
      </c>
      <c r="C22" s="127" t="s">
        <v>1640</v>
      </c>
      <c r="D22" s="127">
        <v>26</v>
      </c>
      <c r="E22" s="228">
        <v>190</v>
      </c>
      <c r="F22" s="321">
        <f>E22*D22</f>
        <v>4940</v>
      </c>
      <c r="G22" s="321"/>
      <c r="H22" s="388">
        <f t="shared" si="0"/>
        <v>4940</v>
      </c>
      <c r="I22" s="142"/>
      <c r="J22" s="127"/>
    </row>
    <row r="23" spans="1:10" x14ac:dyDescent="0.25">
      <c r="A23" s="126"/>
      <c r="B23" s="803" t="s">
        <v>40</v>
      </c>
      <c r="C23" s="803"/>
      <c r="D23" s="803"/>
      <c r="E23" s="803"/>
      <c r="F23" s="122">
        <f>SUM(F13:F22)</f>
        <v>62139</v>
      </c>
      <c r="G23" s="122">
        <f>SUM(G13:G22)</f>
        <v>0</v>
      </c>
      <c r="H23" s="122">
        <f>SUM(H13:H22)</f>
        <v>62139</v>
      </c>
      <c r="I23" s="7">
        <f>SUM(I14:I22)</f>
        <v>0</v>
      </c>
      <c r="J23" s="126"/>
    </row>
  </sheetData>
  <mergeCells count="17">
    <mergeCell ref="A3:B3"/>
    <mergeCell ref="C3:E3"/>
    <mergeCell ref="A4:B4"/>
    <mergeCell ref="C4:E4"/>
    <mergeCell ref="A5:B5"/>
    <mergeCell ref="C5:E5"/>
    <mergeCell ref="B23:E23"/>
    <mergeCell ref="A6:J6"/>
    <mergeCell ref="A7:J7"/>
    <mergeCell ref="A9:A10"/>
    <mergeCell ref="B9:B10"/>
    <mergeCell ref="C9:C10"/>
    <mergeCell ref="D9:D10"/>
    <mergeCell ref="E9:E10"/>
    <mergeCell ref="F9:F10"/>
    <mergeCell ref="G9:I9"/>
    <mergeCell ref="J9:J10"/>
  </mergeCell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K32"/>
  <sheetViews>
    <sheetView workbookViewId="0">
      <selection activeCell="A25" sqref="A25:J60"/>
    </sheetView>
  </sheetViews>
  <sheetFormatPr defaultRowHeight="15.75" x14ac:dyDescent="0.25"/>
  <cols>
    <col min="1" max="1" width="5" style="1" customWidth="1"/>
    <col min="2" max="2" width="24.5703125" style="1" customWidth="1"/>
    <col min="3" max="3" width="40.42578125" style="1" customWidth="1"/>
    <col min="4" max="4" width="9.5703125" style="1" customWidth="1"/>
    <col min="5" max="5" width="15.140625" style="1" customWidth="1"/>
    <col min="6" max="6" width="13.140625" style="1" customWidth="1"/>
    <col min="7" max="7" width="5.5703125" style="1" bestFit="1" customWidth="1"/>
    <col min="8" max="8" width="13.85546875" style="1" customWidth="1"/>
    <col min="9" max="9" width="5.5703125" style="1" bestFit="1" customWidth="1"/>
    <col min="10" max="10" width="32.140625" style="1" customWidth="1"/>
    <col min="11" max="16384" width="9.140625" style="1"/>
  </cols>
  <sheetData>
    <row r="1" spans="1:11" x14ac:dyDescent="0.25">
      <c r="J1" s="208" t="s">
        <v>1295</v>
      </c>
      <c r="K1" s="2"/>
    </row>
    <row r="3" spans="1:11" ht="15.75" customHeight="1" x14ac:dyDescent="0.25">
      <c r="A3" s="799" t="s">
        <v>17</v>
      </c>
      <c r="B3" s="800"/>
      <c r="C3" s="908" t="s">
        <v>909</v>
      </c>
      <c r="D3" s="909"/>
      <c r="E3" s="910"/>
      <c r="F3" s="209"/>
      <c r="G3" s="209"/>
      <c r="H3" s="209"/>
      <c r="I3" s="209"/>
      <c r="J3" s="209"/>
    </row>
    <row r="4" spans="1:11" ht="15.75" customHeight="1" x14ac:dyDescent="0.25">
      <c r="A4" s="799" t="s">
        <v>19</v>
      </c>
      <c r="B4" s="800"/>
      <c r="C4" s="908" t="s">
        <v>909</v>
      </c>
      <c r="D4" s="909"/>
      <c r="E4" s="910"/>
      <c r="F4" s="209"/>
      <c r="G4" s="209"/>
      <c r="H4" s="209"/>
      <c r="I4" s="209"/>
      <c r="J4" s="205"/>
    </row>
    <row r="5" spans="1:11" ht="15.75" customHeight="1" x14ac:dyDescent="0.25">
      <c r="A5" s="799" t="s">
        <v>20</v>
      </c>
      <c r="B5" s="800"/>
      <c r="C5" s="866" t="s">
        <v>12</v>
      </c>
      <c r="D5" s="867"/>
      <c r="E5" s="868"/>
      <c r="F5" s="209"/>
      <c r="G5" s="209"/>
      <c r="H5" s="209"/>
      <c r="I5" s="209"/>
      <c r="J5" s="209"/>
    </row>
    <row r="6" spans="1:11" ht="15.75" customHeight="1" x14ac:dyDescent="0.25">
      <c r="A6" s="943" t="s">
        <v>1641</v>
      </c>
      <c r="B6" s="943"/>
      <c r="C6" s="943"/>
      <c r="D6" s="943"/>
      <c r="E6" s="943"/>
      <c r="F6" s="943"/>
      <c r="G6" s="943"/>
      <c r="H6" s="943"/>
      <c r="I6" s="943"/>
      <c r="J6" s="943"/>
    </row>
    <row r="7" spans="1:11" x14ac:dyDescent="0.25">
      <c r="A7" s="896"/>
      <c r="B7" s="896"/>
      <c r="C7" s="896"/>
      <c r="D7" s="896"/>
      <c r="E7" s="896"/>
      <c r="F7" s="896"/>
      <c r="G7" s="896"/>
      <c r="H7" s="896"/>
      <c r="I7" s="896"/>
      <c r="J7" s="896"/>
    </row>
    <row r="8" spans="1:11" x14ac:dyDescent="0.25">
      <c r="A8" s="581"/>
      <c r="B8" s="581"/>
      <c r="C8" s="581"/>
      <c r="D8" s="581"/>
      <c r="E8" s="581"/>
      <c r="F8" s="581"/>
      <c r="G8" s="581"/>
      <c r="H8" s="581"/>
      <c r="I8" s="581"/>
      <c r="J8" s="608" t="s">
        <v>13</v>
      </c>
    </row>
    <row r="9" spans="1:11" ht="15.75" customHeight="1" x14ac:dyDescent="0.25">
      <c r="A9" s="806" t="s">
        <v>23</v>
      </c>
      <c r="B9" s="806" t="s">
        <v>24</v>
      </c>
      <c r="C9" s="806" t="s">
        <v>910</v>
      </c>
      <c r="D9" s="806" t="s">
        <v>911</v>
      </c>
      <c r="E9" s="806" t="s">
        <v>27</v>
      </c>
      <c r="F9" s="806" t="s">
        <v>28</v>
      </c>
      <c r="G9" s="808" t="s">
        <v>29</v>
      </c>
      <c r="H9" s="809"/>
      <c r="I9" s="810"/>
      <c r="J9" s="806" t="s">
        <v>30</v>
      </c>
    </row>
    <row r="10" spans="1:11" x14ac:dyDescent="0.25">
      <c r="A10" s="807"/>
      <c r="B10" s="807"/>
      <c r="C10" s="807"/>
      <c r="D10" s="807"/>
      <c r="E10" s="807"/>
      <c r="F10" s="807"/>
      <c r="G10" s="547">
        <v>2017</v>
      </c>
      <c r="H10" s="547">
        <v>2018</v>
      </c>
      <c r="I10" s="547">
        <v>2019</v>
      </c>
      <c r="J10" s="807"/>
    </row>
    <row r="11" spans="1:11" x14ac:dyDescent="0.25">
      <c r="A11" s="17">
        <v>1</v>
      </c>
      <c r="B11" s="25">
        <v>2</v>
      </c>
      <c r="C11" s="25">
        <v>3</v>
      </c>
      <c r="D11" s="17">
        <v>4</v>
      </c>
      <c r="E11" s="25">
        <v>5</v>
      </c>
      <c r="F11" s="147" t="s">
        <v>31</v>
      </c>
      <c r="G11" s="147">
        <v>7</v>
      </c>
      <c r="H11" s="147">
        <v>8</v>
      </c>
      <c r="I11" s="147">
        <v>9</v>
      </c>
      <c r="J11" s="25">
        <v>10</v>
      </c>
    </row>
    <row r="12" spans="1:11" x14ac:dyDescent="0.25">
      <c r="A12" s="137" t="s">
        <v>895</v>
      </c>
      <c r="B12" s="138" t="s">
        <v>896</v>
      </c>
      <c r="C12" s="125"/>
      <c r="D12" s="127"/>
      <c r="E12" s="127"/>
      <c r="F12" s="142"/>
      <c r="G12" s="142"/>
      <c r="H12" s="142">
        <f t="shared" ref="H12:H18" si="0">F12</f>
        <v>0</v>
      </c>
      <c r="I12" s="142"/>
      <c r="J12" s="206"/>
    </row>
    <row r="13" spans="1:11" x14ac:dyDescent="0.25">
      <c r="A13" s="124" t="s">
        <v>32</v>
      </c>
      <c r="B13" s="610" t="s">
        <v>872</v>
      </c>
      <c r="C13" s="125" t="s">
        <v>1642</v>
      </c>
      <c r="D13" s="144">
        <v>95</v>
      </c>
      <c r="E13" s="144">
        <v>63</v>
      </c>
      <c r="F13" s="252">
        <f>E13*D13</f>
        <v>5985</v>
      </c>
      <c r="G13" s="252"/>
      <c r="H13" s="252">
        <f t="shared" si="0"/>
        <v>5985</v>
      </c>
      <c r="I13" s="142"/>
      <c r="J13" s="383">
        <v>2121</v>
      </c>
    </row>
    <row r="14" spans="1:11" x14ac:dyDescent="0.25">
      <c r="A14" s="124" t="s">
        <v>33</v>
      </c>
      <c r="B14" s="610" t="s">
        <v>872</v>
      </c>
      <c r="C14" s="125" t="s">
        <v>1643</v>
      </c>
      <c r="D14" s="144">
        <v>6</v>
      </c>
      <c r="E14" s="144">
        <v>63</v>
      </c>
      <c r="F14" s="252">
        <f>E14*D14</f>
        <v>378</v>
      </c>
      <c r="G14" s="252"/>
      <c r="H14" s="252">
        <f t="shared" si="0"/>
        <v>378</v>
      </c>
      <c r="I14" s="142"/>
      <c r="J14" s="383">
        <v>2121</v>
      </c>
    </row>
    <row r="15" spans="1:11" x14ac:dyDescent="0.25">
      <c r="A15" s="124" t="s">
        <v>35</v>
      </c>
      <c r="B15" s="322" t="s">
        <v>67</v>
      </c>
      <c r="C15" s="125" t="s">
        <v>1644</v>
      </c>
      <c r="D15" s="144">
        <v>1</v>
      </c>
      <c r="E15" s="144">
        <v>44</v>
      </c>
      <c r="F15" s="252">
        <v>44</v>
      </c>
      <c r="G15" s="252"/>
      <c r="H15" s="252">
        <f t="shared" si="0"/>
        <v>44</v>
      </c>
      <c r="I15" s="142"/>
      <c r="J15" s="144">
        <v>2122</v>
      </c>
    </row>
    <row r="16" spans="1:11" x14ac:dyDescent="0.25">
      <c r="A16" s="124" t="s">
        <v>37</v>
      </c>
      <c r="B16" s="57" t="s">
        <v>897</v>
      </c>
      <c r="C16" s="125" t="s">
        <v>1645</v>
      </c>
      <c r="D16" s="144">
        <v>21</v>
      </c>
      <c r="E16" s="144">
        <v>451</v>
      </c>
      <c r="F16" s="252">
        <f t="shared" ref="F16:F20" si="1">E16*D16</f>
        <v>9471</v>
      </c>
      <c r="G16" s="252"/>
      <c r="H16" s="252">
        <f t="shared" si="0"/>
        <v>9471</v>
      </c>
      <c r="I16" s="142"/>
      <c r="J16" s="144">
        <v>2122</v>
      </c>
    </row>
    <row r="17" spans="1:10" ht="31.5" x14ac:dyDescent="0.25">
      <c r="A17" s="124" t="s">
        <v>38</v>
      </c>
      <c r="B17" s="57" t="s">
        <v>978</v>
      </c>
      <c r="C17" s="125" t="s">
        <v>1646</v>
      </c>
      <c r="D17" s="144">
        <v>8</v>
      </c>
      <c r="E17" s="144">
        <v>210</v>
      </c>
      <c r="F17" s="252">
        <f t="shared" si="1"/>
        <v>1680</v>
      </c>
      <c r="G17" s="252"/>
      <c r="H17" s="252">
        <f t="shared" si="0"/>
        <v>1680</v>
      </c>
      <c r="I17" s="142"/>
      <c r="J17" s="144">
        <v>2122</v>
      </c>
    </row>
    <row r="18" spans="1:10" x14ac:dyDescent="0.25">
      <c r="A18" s="124" t="s">
        <v>39</v>
      </c>
      <c r="B18" s="57" t="s">
        <v>899</v>
      </c>
      <c r="C18" s="125"/>
      <c r="D18" s="144">
        <v>3</v>
      </c>
      <c r="E18" s="144">
        <v>70</v>
      </c>
      <c r="F18" s="252">
        <f t="shared" si="1"/>
        <v>210</v>
      </c>
      <c r="G18" s="252"/>
      <c r="H18" s="252">
        <f t="shared" si="0"/>
        <v>210</v>
      </c>
      <c r="I18" s="142"/>
      <c r="J18" s="144">
        <v>2233</v>
      </c>
    </row>
    <row r="19" spans="1:10" ht="31.5" x14ac:dyDescent="0.25">
      <c r="A19" s="137" t="s">
        <v>913</v>
      </c>
      <c r="B19" s="139" t="s">
        <v>918</v>
      </c>
      <c r="C19" s="125"/>
      <c r="D19" s="127"/>
      <c r="E19" s="127"/>
      <c r="F19" s="252"/>
      <c r="G19" s="142"/>
      <c r="H19" s="142"/>
      <c r="I19" s="142"/>
      <c r="J19" s="251"/>
    </row>
    <row r="20" spans="1:10" x14ac:dyDescent="0.25">
      <c r="A20" s="124" t="s">
        <v>32</v>
      </c>
      <c r="B20" s="125" t="s">
        <v>919</v>
      </c>
      <c r="C20" s="57"/>
      <c r="D20" s="144">
        <v>1</v>
      </c>
      <c r="E20" s="144">
        <v>12150</v>
      </c>
      <c r="F20" s="252">
        <f t="shared" si="1"/>
        <v>12150</v>
      </c>
      <c r="G20" s="252"/>
      <c r="H20" s="252">
        <f>F20</f>
        <v>12150</v>
      </c>
      <c r="I20" s="142"/>
      <c r="J20" s="383">
        <v>2233</v>
      </c>
    </row>
    <row r="21" spans="1:10" x14ac:dyDescent="0.25">
      <c r="A21" s="126"/>
      <c r="B21" s="911" t="s">
        <v>40</v>
      </c>
      <c r="C21" s="912"/>
      <c r="D21" s="912"/>
      <c r="E21" s="913"/>
      <c r="F21" s="7">
        <f>SUM(F12:F20)</f>
        <v>29918</v>
      </c>
      <c r="G21" s="7"/>
      <c r="H21" s="7">
        <f>SUM(H12:H20)</f>
        <v>29918</v>
      </c>
      <c r="I21" s="7"/>
      <c r="J21" s="126"/>
    </row>
    <row r="26" spans="1:10" ht="15.75" customHeight="1" x14ac:dyDescent="0.25"/>
    <row r="27" spans="1:10" ht="15.75" customHeight="1" x14ac:dyDescent="0.25"/>
    <row r="28" spans="1:10" ht="15.75" customHeight="1" x14ac:dyDescent="0.25"/>
    <row r="29" spans="1:10" ht="15.75" customHeight="1" x14ac:dyDescent="0.25"/>
    <row r="30" spans="1:10" ht="15.75" customHeight="1" x14ac:dyDescent="0.25"/>
    <row r="32" spans="1:10" ht="15.75" customHeight="1" x14ac:dyDescent="0.25"/>
  </sheetData>
  <mergeCells count="17">
    <mergeCell ref="A3:B3"/>
    <mergeCell ref="C3:E3"/>
    <mergeCell ref="A4:B4"/>
    <mergeCell ref="C4:E4"/>
    <mergeCell ref="A5:B5"/>
    <mergeCell ref="C5:E5"/>
    <mergeCell ref="B21:E21"/>
    <mergeCell ref="A6:J6"/>
    <mergeCell ref="A7:J7"/>
    <mergeCell ref="A9:A10"/>
    <mergeCell ref="B9:B10"/>
    <mergeCell ref="C9:C10"/>
    <mergeCell ref="D9:D10"/>
    <mergeCell ref="E9:E10"/>
    <mergeCell ref="F9:F10"/>
    <mergeCell ref="G9:I9"/>
    <mergeCell ref="J9:J10"/>
  </mergeCells>
  <pageMargins left="0.70866141732283472" right="0.70866141732283472" top="0.74803149606299213" bottom="0.74803149606299213" header="0.31496062992125984" footer="0.31496062992125984"/>
  <pageSetup paperSize="9" scale="7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J37"/>
  <sheetViews>
    <sheetView workbookViewId="0">
      <selection activeCell="A6" sqref="A6:J6"/>
    </sheetView>
  </sheetViews>
  <sheetFormatPr defaultRowHeight="15.75" x14ac:dyDescent="0.25"/>
  <cols>
    <col min="1" max="1" width="5" style="1" customWidth="1"/>
    <col min="2" max="2" width="43.7109375" style="1" customWidth="1"/>
    <col min="3" max="3" width="12.85546875" style="1" customWidth="1"/>
    <col min="4" max="4" width="9.42578125" style="1" customWidth="1"/>
    <col min="5" max="5" width="15.140625" style="1" customWidth="1"/>
    <col min="6" max="6" width="13.85546875" style="1" customWidth="1"/>
    <col min="7" max="7" width="5.85546875" style="1" bestFit="1" customWidth="1"/>
    <col min="8" max="8" width="8.7109375" style="1" bestFit="1" customWidth="1"/>
    <col min="9" max="9" width="21.7109375" style="1" customWidth="1"/>
    <col min="10" max="10" width="25.5703125" style="1" customWidth="1"/>
    <col min="11" max="16384" width="9.140625" style="1"/>
  </cols>
  <sheetData>
    <row r="1" spans="1:10" x14ac:dyDescent="0.25">
      <c r="J1" s="355"/>
    </row>
    <row r="2" spans="1:10" x14ac:dyDescent="0.25">
      <c r="A2" s="307"/>
      <c r="B2" s="307"/>
      <c r="C2" s="307"/>
      <c r="D2" s="307"/>
      <c r="E2" s="307"/>
      <c r="F2" s="307"/>
      <c r="G2" s="307"/>
      <c r="H2" s="307"/>
      <c r="I2" s="307"/>
      <c r="J2" s="208" t="s">
        <v>1294</v>
      </c>
    </row>
    <row r="3" spans="1:10" x14ac:dyDescent="0.25">
      <c r="A3" s="801" t="s">
        <v>17</v>
      </c>
      <c r="B3" s="801"/>
      <c r="C3" s="822" t="s">
        <v>894</v>
      </c>
      <c r="D3" s="822"/>
      <c r="E3" s="822"/>
      <c r="F3" s="372"/>
      <c r="G3" s="372"/>
      <c r="H3" s="372"/>
      <c r="I3" s="372"/>
      <c r="J3" s="380"/>
    </row>
    <row r="4" spans="1:10" x14ac:dyDescent="0.25">
      <c r="A4" s="799" t="s">
        <v>19</v>
      </c>
      <c r="B4" s="800"/>
      <c r="C4" s="822" t="s">
        <v>894</v>
      </c>
      <c r="D4" s="822"/>
      <c r="E4" s="822"/>
      <c r="F4" s="372"/>
      <c r="G4" s="372"/>
      <c r="H4" s="372"/>
      <c r="I4" s="372"/>
      <c r="J4" s="379"/>
    </row>
    <row r="5" spans="1:10" x14ac:dyDescent="0.25">
      <c r="A5" s="801" t="s">
        <v>20</v>
      </c>
      <c r="B5" s="801"/>
      <c r="C5" s="822" t="s">
        <v>12</v>
      </c>
      <c r="D5" s="822"/>
      <c r="E5" s="822"/>
      <c r="F5" s="372"/>
      <c r="G5" s="372"/>
      <c r="H5" s="372"/>
      <c r="I5" s="372"/>
      <c r="J5" s="380"/>
    </row>
    <row r="6" spans="1:10" x14ac:dyDescent="0.25">
      <c r="A6" s="804" t="s">
        <v>1759</v>
      </c>
      <c r="B6" s="804"/>
      <c r="C6" s="804"/>
      <c r="D6" s="804"/>
      <c r="E6" s="804"/>
      <c r="F6" s="804"/>
      <c r="G6" s="804"/>
      <c r="H6" s="804"/>
      <c r="I6" s="804"/>
      <c r="J6" s="804"/>
    </row>
    <row r="7" spans="1:10" x14ac:dyDescent="0.25">
      <c r="A7" s="805" t="s">
        <v>22</v>
      </c>
      <c r="B7" s="805"/>
      <c r="C7" s="805"/>
      <c r="D7" s="805"/>
      <c r="E7" s="805"/>
      <c r="F7" s="805"/>
      <c r="G7" s="805"/>
      <c r="H7" s="805"/>
      <c r="I7" s="805"/>
      <c r="J7" s="805"/>
    </row>
    <row r="8" spans="1:10" x14ac:dyDescent="0.25">
      <c r="A8" s="581"/>
      <c r="B8" s="581"/>
      <c r="C8" s="581"/>
      <c r="D8" s="581"/>
      <c r="E8" s="581"/>
      <c r="F8" s="581"/>
      <c r="G8" s="581"/>
      <c r="H8" s="581"/>
      <c r="I8" s="581"/>
      <c r="J8" s="613" t="s">
        <v>13</v>
      </c>
    </row>
    <row r="9" spans="1:10" x14ac:dyDescent="0.25">
      <c r="A9" s="806" t="s">
        <v>23</v>
      </c>
      <c r="B9" s="806" t="s">
        <v>24</v>
      </c>
      <c r="C9" s="806" t="s">
        <v>25</v>
      </c>
      <c r="D9" s="806" t="s">
        <v>26</v>
      </c>
      <c r="E9" s="806" t="s">
        <v>27</v>
      </c>
      <c r="F9" s="806" t="s">
        <v>28</v>
      </c>
      <c r="G9" s="808" t="s">
        <v>29</v>
      </c>
      <c r="H9" s="809"/>
      <c r="I9" s="810"/>
      <c r="J9" s="806" t="s">
        <v>1241</v>
      </c>
    </row>
    <row r="10" spans="1:10" x14ac:dyDescent="0.25">
      <c r="A10" s="807"/>
      <c r="B10" s="807"/>
      <c r="C10" s="807"/>
      <c r="D10" s="807"/>
      <c r="E10" s="807"/>
      <c r="F10" s="807"/>
      <c r="G10" s="547">
        <v>2017</v>
      </c>
      <c r="H10" s="547">
        <v>2018</v>
      </c>
      <c r="I10" s="547">
        <v>2019</v>
      </c>
      <c r="J10" s="807"/>
    </row>
    <row r="11" spans="1:10" x14ac:dyDescent="0.25">
      <c r="A11" s="25">
        <v>1</v>
      </c>
      <c r="B11" s="25">
        <v>2</v>
      </c>
      <c r="C11" s="25">
        <v>3</v>
      </c>
      <c r="D11" s="25">
        <v>4</v>
      </c>
      <c r="E11" s="25">
        <v>5</v>
      </c>
      <c r="F11" s="147" t="s">
        <v>31</v>
      </c>
      <c r="G11" s="147">
        <v>7</v>
      </c>
      <c r="H11" s="147">
        <v>8</v>
      </c>
      <c r="I11" s="147">
        <v>9</v>
      </c>
      <c r="J11" s="25">
        <v>10</v>
      </c>
    </row>
    <row r="12" spans="1:10" x14ac:dyDescent="0.25">
      <c r="A12" s="21" t="s">
        <v>895</v>
      </c>
      <c r="B12" s="24" t="s">
        <v>920</v>
      </c>
      <c r="C12" s="21"/>
      <c r="D12" s="21"/>
      <c r="E12" s="21"/>
      <c r="F12" s="532"/>
      <c r="G12" s="532"/>
      <c r="H12" s="532"/>
      <c r="I12" s="532"/>
      <c r="J12" s="21"/>
    </row>
    <row r="13" spans="1:10" x14ac:dyDescent="0.25">
      <c r="A13" s="21"/>
      <c r="B13" s="24" t="s">
        <v>1647</v>
      </c>
      <c r="C13" s="21"/>
      <c r="D13" s="21"/>
      <c r="E13" s="21"/>
      <c r="F13" s="532"/>
      <c r="G13" s="532"/>
      <c r="H13" s="532"/>
      <c r="I13" s="532"/>
      <c r="J13" s="21"/>
    </row>
    <row r="14" spans="1:10" ht="31.5" x14ac:dyDescent="0.25">
      <c r="A14" s="312" t="s">
        <v>32</v>
      </c>
      <c r="B14" s="373" t="s">
        <v>1623</v>
      </c>
      <c r="C14" s="125" t="s">
        <v>1648</v>
      </c>
      <c r="D14" s="125">
        <v>2</v>
      </c>
      <c r="E14" s="125">
        <v>5200</v>
      </c>
      <c r="F14" s="614">
        <f>D14*E14</f>
        <v>10400</v>
      </c>
      <c r="G14" s="315"/>
      <c r="H14" s="315">
        <v>10400</v>
      </c>
      <c r="I14" s="315"/>
      <c r="J14" s="133">
        <v>1150</v>
      </c>
    </row>
    <row r="15" spans="1:10" ht="31.5" x14ac:dyDescent="0.25">
      <c r="A15" s="312" t="s">
        <v>278</v>
      </c>
      <c r="B15" s="373" t="s">
        <v>921</v>
      </c>
      <c r="C15" s="125" t="s">
        <v>1648</v>
      </c>
      <c r="D15" s="373">
        <v>2</v>
      </c>
      <c r="E15" s="373">
        <v>900</v>
      </c>
      <c r="F15" s="615">
        <f t="shared" ref="F15" si="0">D15*E15</f>
        <v>1800</v>
      </c>
      <c r="G15" s="374"/>
      <c r="H15" s="374">
        <v>1800</v>
      </c>
      <c r="I15" s="374"/>
      <c r="J15" s="553">
        <v>1150</v>
      </c>
    </row>
    <row r="16" spans="1:10" ht="31.5" x14ac:dyDescent="0.25">
      <c r="A16" s="312" t="s">
        <v>280</v>
      </c>
      <c r="B16" s="373" t="s">
        <v>473</v>
      </c>
      <c r="C16" s="125" t="s">
        <v>1648</v>
      </c>
      <c r="D16" s="125">
        <v>2</v>
      </c>
      <c r="E16" s="125">
        <v>900</v>
      </c>
      <c r="F16" s="614">
        <f>D16*E16</f>
        <v>1800</v>
      </c>
      <c r="G16" s="374"/>
      <c r="H16" s="374">
        <v>1800</v>
      </c>
      <c r="I16" s="374"/>
      <c r="J16" s="553">
        <v>1150</v>
      </c>
    </row>
    <row r="17" spans="1:10" x14ac:dyDescent="0.25">
      <c r="A17" s="21"/>
      <c r="B17" s="24" t="s">
        <v>1649</v>
      </c>
      <c r="C17" s="21"/>
      <c r="D17" s="21"/>
      <c r="E17" s="21"/>
      <c r="F17" s="532"/>
      <c r="G17" s="532"/>
      <c r="H17" s="532"/>
      <c r="I17" s="532"/>
      <c r="J17" s="21"/>
    </row>
    <row r="18" spans="1:10" ht="31.5" x14ac:dyDescent="0.25">
      <c r="A18" s="312" t="s">
        <v>32</v>
      </c>
      <c r="B18" s="373" t="s">
        <v>1650</v>
      </c>
      <c r="C18" s="125" t="s">
        <v>1648</v>
      </c>
      <c r="D18" s="125">
        <v>6</v>
      </c>
      <c r="E18" s="125">
        <v>1800</v>
      </c>
      <c r="F18" s="614">
        <f t="shared" ref="F18:F30" si="1">D18*E18</f>
        <v>10800</v>
      </c>
      <c r="G18" s="315"/>
      <c r="H18" s="315">
        <v>10800</v>
      </c>
      <c r="I18" s="315"/>
      <c r="J18" s="133">
        <v>1150</v>
      </c>
    </row>
    <row r="19" spans="1:10" ht="31.5" x14ac:dyDescent="0.25">
      <c r="A19" s="312" t="s">
        <v>33</v>
      </c>
      <c r="B19" s="373" t="s">
        <v>1651</v>
      </c>
      <c r="C19" s="125" t="s">
        <v>1648</v>
      </c>
      <c r="D19" s="125">
        <v>3</v>
      </c>
      <c r="E19" s="125">
        <v>1800</v>
      </c>
      <c r="F19" s="614">
        <f t="shared" si="1"/>
        <v>5400</v>
      </c>
      <c r="G19" s="315"/>
      <c r="H19" s="315">
        <v>5400</v>
      </c>
      <c r="I19" s="315"/>
      <c r="J19" s="133">
        <v>1150</v>
      </c>
    </row>
    <row r="20" spans="1:10" ht="31.5" x14ac:dyDescent="0.25">
      <c r="A20" s="312" t="s">
        <v>35</v>
      </c>
      <c r="B20" s="373" t="s">
        <v>819</v>
      </c>
      <c r="C20" s="125" t="s">
        <v>1648</v>
      </c>
      <c r="D20" s="125">
        <v>1</v>
      </c>
      <c r="E20" s="125">
        <v>6000</v>
      </c>
      <c r="F20" s="614">
        <f t="shared" si="1"/>
        <v>6000</v>
      </c>
      <c r="G20" s="315"/>
      <c r="H20" s="315">
        <v>6000</v>
      </c>
      <c r="I20" s="315"/>
      <c r="J20" s="133">
        <v>1150</v>
      </c>
    </row>
    <row r="21" spans="1:10" ht="31.5" x14ac:dyDescent="0.25">
      <c r="A21" s="312" t="s">
        <v>37</v>
      </c>
      <c r="B21" s="125" t="s">
        <v>1652</v>
      </c>
      <c r="C21" s="125" t="s">
        <v>1648</v>
      </c>
      <c r="D21" s="125">
        <v>1</v>
      </c>
      <c r="E21" s="125">
        <v>3000</v>
      </c>
      <c r="F21" s="614">
        <f>D21*E21</f>
        <v>3000</v>
      </c>
      <c r="G21" s="315"/>
      <c r="H21" s="315">
        <v>3000</v>
      </c>
      <c r="I21" s="315"/>
      <c r="J21" s="133">
        <v>1150</v>
      </c>
    </row>
    <row r="22" spans="1:10" x14ac:dyDescent="0.25">
      <c r="A22" s="616" t="s">
        <v>913</v>
      </c>
      <c r="B22" s="58" t="s">
        <v>947</v>
      </c>
      <c r="C22" s="58"/>
      <c r="D22" s="58"/>
      <c r="E22" s="58"/>
      <c r="F22" s="617"/>
      <c r="G22" s="617"/>
      <c r="H22" s="617"/>
      <c r="I22" s="617"/>
      <c r="J22" s="554"/>
    </row>
    <row r="23" spans="1:10" ht="63" x14ac:dyDescent="0.25">
      <c r="A23" s="312" t="s">
        <v>32</v>
      </c>
      <c r="B23" s="125" t="s">
        <v>1653</v>
      </c>
      <c r="C23" s="125" t="s">
        <v>1654</v>
      </c>
      <c r="D23" s="373">
        <v>12</v>
      </c>
      <c r="E23" s="373">
        <v>210</v>
      </c>
      <c r="F23" s="615">
        <f t="shared" si="1"/>
        <v>2520</v>
      </c>
      <c r="G23" s="374"/>
      <c r="H23" s="374">
        <v>2520</v>
      </c>
      <c r="I23" s="374"/>
      <c r="J23" s="553">
        <v>2279</v>
      </c>
    </row>
    <row r="24" spans="1:10" ht="31.5" x14ac:dyDescent="0.25">
      <c r="A24" s="312" t="s">
        <v>33</v>
      </c>
      <c r="B24" s="125" t="s">
        <v>1655</v>
      </c>
      <c r="C24" s="125" t="s">
        <v>1656</v>
      </c>
      <c r="D24" s="373">
        <v>6</v>
      </c>
      <c r="E24" s="373">
        <v>300</v>
      </c>
      <c r="F24" s="615">
        <f t="shared" si="1"/>
        <v>1800</v>
      </c>
      <c r="G24" s="374"/>
      <c r="H24" s="374">
        <v>1800</v>
      </c>
      <c r="I24" s="374"/>
      <c r="J24" s="553">
        <v>1800</v>
      </c>
    </row>
    <row r="25" spans="1:10" x14ac:dyDescent="0.25">
      <c r="A25" s="312" t="s">
        <v>35</v>
      </c>
      <c r="B25" s="125" t="s">
        <v>899</v>
      </c>
      <c r="C25" s="125" t="s">
        <v>900</v>
      </c>
      <c r="D25" s="373">
        <v>1</v>
      </c>
      <c r="E25" s="373">
        <v>300</v>
      </c>
      <c r="F25" s="615">
        <f t="shared" si="1"/>
        <v>300</v>
      </c>
      <c r="G25" s="374"/>
      <c r="H25" s="374">
        <v>300</v>
      </c>
      <c r="I25" s="374"/>
      <c r="J25" s="553">
        <v>2390</v>
      </c>
    </row>
    <row r="26" spans="1:10" ht="31.5" x14ac:dyDescent="0.25">
      <c r="A26" s="312" t="s">
        <v>37</v>
      </c>
      <c r="B26" s="125" t="s">
        <v>1657</v>
      </c>
      <c r="C26" s="125" t="s">
        <v>1658</v>
      </c>
      <c r="D26" s="373">
        <v>1</v>
      </c>
      <c r="E26" s="373">
        <v>2469</v>
      </c>
      <c r="F26" s="615">
        <f t="shared" si="1"/>
        <v>2469</v>
      </c>
      <c r="G26" s="374"/>
      <c r="H26" s="374">
        <v>2469</v>
      </c>
      <c r="I26" s="374"/>
      <c r="J26" s="553">
        <v>2264</v>
      </c>
    </row>
    <row r="27" spans="1:10" ht="47.25" x14ac:dyDescent="0.25">
      <c r="A27" s="312" t="s">
        <v>38</v>
      </c>
      <c r="B27" s="125" t="s">
        <v>922</v>
      </c>
      <c r="C27" s="125" t="s">
        <v>1659</v>
      </c>
      <c r="D27" s="373">
        <v>1</v>
      </c>
      <c r="E27" s="373">
        <v>3500</v>
      </c>
      <c r="F27" s="615">
        <f t="shared" si="1"/>
        <v>3500</v>
      </c>
      <c r="G27" s="315"/>
      <c r="H27" s="315">
        <v>3500</v>
      </c>
      <c r="I27" s="315"/>
      <c r="J27" s="553">
        <v>2264</v>
      </c>
    </row>
    <row r="28" spans="1:10" ht="47.25" x14ac:dyDescent="0.25">
      <c r="A28" s="312" t="s">
        <v>39</v>
      </c>
      <c r="B28" s="125" t="s">
        <v>923</v>
      </c>
      <c r="C28" s="125" t="s">
        <v>1660</v>
      </c>
      <c r="D28" s="373">
        <v>1</v>
      </c>
      <c r="E28" s="373">
        <v>3000</v>
      </c>
      <c r="F28" s="615">
        <f t="shared" si="1"/>
        <v>3000</v>
      </c>
      <c r="G28" s="315"/>
      <c r="H28" s="315">
        <v>3000</v>
      </c>
      <c r="I28" s="315"/>
      <c r="J28" s="553">
        <v>2264</v>
      </c>
    </row>
    <row r="29" spans="1:10" ht="47.25" x14ac:dyDescent="0.25">
      <c r="A29" s="312" t="s">
        <v>59</v>
      </c>
      <c r="B29" s="125" t="s">
        <v>1661</v>
      </c>
      <c r="C29" s="125" t="s">
        <v>1662</v>
      </c>
      <c r="D29" s="125">
        <v>1</v>
      </c>
      <c r="E29" s="125">
        <v>3000</v>
      </c>
      <c r="F29" s="614">
        <f t="shared" si="1"/>
        <v>3000</v>
      </c>
      <c r="G29" s="315"/>
      <c r="H29" s="315">
        <v>3000</v>
      </c>
      <c r="I29" s="315"/>
      <c r="J29" s="553">
        <v>2264</v>
      </c>
    </row>
    <row r="30" spans="1:10" x14ac:dyDescent="0.25">
      <c r="A30" s="312" t="s">
        <v>60</v>
      </c>
      <c r="B30" s="125" t="s">
        <v>925</v>
      </c>
      <c r="C30" s="125"/>
      <c r="D30" s="125">
        <v>1</v>
      </c>
      <c r="E30" s="125">
        <v>680</v>
      </c>
      <c r="F30" s="614">
        <f t="shared" si="1"/>
        <v>680</v>
      </c>
      <c r="G30" s="315"/>
      <c r="H30" s="315">
        <v>680</v>
      </c>
      <c r="I30" s="315"/>
      <c r="J30" s="553">
        <v>2264</v>
      </c>
    </row>
    <row r="31" spans="1:10" x14ac:dyDescent="0.25">
      <c r="A31" s="616" t="s">
        <v>917</v>
      </c>
      <c r="B31" s="58" t="s">
        <v>926</v>
      </c>
      <c r="C31" s="58"/>
      <c r="D31" s="58"/>
      <c r="E31" s="58"/>
      <c r="F31" s="617"/>
      <c r="G31" s="617"/>
      <c r="H31" s="617"/>
      <c r="I31" s="617"/>
      <c r="J31" s="554"/>
    </row>
    <row r="32" spans="1:10" ht="47.25" x14ac:dyDescent="0.25">
      <c r="A32" s="312" t="s">
        <v>32</v>
      </c>
      <c r="B32" s="125" t="s">
        <v>882</v>
      </c>
      <c r="C32" s="125" t="s">
        <v>1663</v>
      </c>
      <c r="D32" s="125">
        <v>25</v>
      </c>
      <c r="E32" s="125">
        <v>63</v>
      </c>
      <c r="F32" s="614">
        <f t="shared" ref="F32:F36" si="2">D32*E32</f>
        <v>1575</v>
      </c>
      <c r="G32" s="315"/>
      <c r="H32" s="315">
        <v>1575</v>
      </c>
      <c r="I32" s="315"/>
      <c r="J32" s="553">
        <v>2121</v>
      </c>
    </row>
    <row r="33" spans="1:10" x14ac:dyDescent="0.25">
      <c r="A33" s="312" t="s">
        <v>33</v>
      </c>
      <c r="B33" s="125" t="s">
        <v>897</v>
      </c>
      <c r="C33" s="125" t="s">
        <v>898</v>
      </c>
      <c r="D33" s="125">
        <v>5</v>
      </c>
      <c r="E33" s="125">
        <v>300</v>
      </c>
      <c r="F33" s="614">
        <f t="shared" si="2"/>
        <v>1500</v>
      </c>
      <c r="G33" s="315"/>
      <c r="H33" s="315">
        <v>1500</v>
      </c>
      <c r="I33" s="315"/>
      <c r="J33" s="553">
        <v>2122</v>
      </c>
    </row>
    <row r="34" spans="1:10" ht="47.25" x14ac:dyDescent="0.25">
      <c r="A34" s="312" t="s">
        <v>35</v>
      </c>
      <c r="B34" s="125" t="s">
        <v>886</v>
      </c>
      <c r="C34" s="125" t="s">
        <v>1664</v>
      </c>
      <c r="D34" s="125">
        <v>20</v>
      </c>
      <c r="E34" s="125">
        <v>150</v>
      </c>
      <c r="F34" s="614">
        <f t="shared" si="2"/>
        <v>3000</v>
      </c>
      <c r="G34" s="315"/>
      <c r="H34" s="315">
        <v>3000</v>
      </c>
      <c r="I34" s="315"/>
      <c r="J34" s="553">
        <v>2122</v>
      </c>
    </row>
    <row r="35" spans="1:10" x14ac:dyDescent="0.25">
      <c r="A35" s="312" t="s">
        <v>37</v>
      </c>
      <c r="B35" s="125" t="s">
        <v>899</v>
      </c>
      <c r="C35" s="125" t="s">
        <v>900</v>
      </c>
      <c r="D35" s="373">
        <v>5</v>
      </c>
      <c r="E35" s="373">
        <v>80</v>
      </c>
      <c r="F35" s="615">
        <f t="shared" si="2"/>
        <v>400</v>
      </c>
      <c r="G35" s="374"/>
      <c r="H35" s="374">
        <v>400</v>
      </c>
      <c r="I35" s="374"/>
      <c r="J35" s="553">
        <v>2122</v>
      </c>
    </row>
    <row r="36" spans="1:10" ht="47.25" x14ac:dyDescent="0.25">
      <c r="A36" s="312" t="s">
        <v>38</v>
      </c>
      <c r="B36" s="125" t="s">
        <v>67</v>
      </c>
      <c r="C36" s="125" t="s">
        <v>1665</v>
      </c>
      <c r="D36" s="373">
        <v>25</v>
      </c>
      <c r="E36" s="373">
        <v>1.2</v>
      </c>
      <c r="F36" s="615">
        <f t="shared" si="2"/>
        <v>30</v>
      </c>
      <c r="G36" s="374"/>
      <c r="H36" s="374">
        <v>30</v>
      </c>
      <c r="I36" s="374"/>
      <c r="J36" s="553">
        <v>2122</v>
      </c>
    </row>
    <row r="37" spans="1:10" x14ac:dyDescent="0.25">
      <c r="A37" s="375"/>
      <c r="B37" s="929" t="s">
        <v>40</v>
      </c>
      <c r="C37" s="929"/>
      <c r="D37" s="929"/>
      <c r="E37" s="929"/>
      <c r="F37" s="123">
        <f>SUM(F13:F36)</f>
        <v>62974</v>
      </c>
      <c r="G37" s="123"/>
      <c r="H37" s="123">
        <f>SUM(H13:H36)</f>
        <v>62974</v>
      </c>
      <c r="I37" s="123"/>
      <c r="J37" s="381"/>
    </row>
  </sheetData>
  <mergeCells count="17">
    <mergeCell ref="A3:B3"/>
    <mergeCell ref="C3:E3"/>
    <mergeCell ref="A4:B4"/>
    <mergeCell ref="C4:E4"/>
    <mergeCell ref="A5:B5"/>
    <mergeCell ref="C5:E5"/>
    <mergeCell ref="B37:E37"/>
    <mergeCell ref="A6:J6"/>
    <mergeCell ref="A7:J7"/>
    <mergeCell ref="A9:A10"/>
    <mergeCell ref="B9:B10"/>
    <mergeCell ref="C9:C10"/>
    <mergeCell ref="D9:D10"/>
    <mergeCell ref="E9:E10"/>
    <mergeCell ref="F9:F10"/>
    <mergeCell ref="G9:I9"/>
    <mergeCell ref="J9:J10"/>
  </mergeCells>
  <pageMargins left="0.70866141732283472" right="0.70866141732283472" top="0.74803149606299213" bottom="0.74803149606299213" header="0.31496062992125984" footer="0.31496062992125984"/>
  <pageSetup paperSize="9"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9"/>
  <sheetViews>
    <sheetView workbookViewId="0">
      <selection activeCell="C8" sqref="C8:C9"/>
    </sheetView>
  </sheetViews>
  <sheetFormatPr defaultRowHeight="15.75" x14ac:dyDescent="0.25"/>
  <cols>
    <col min="1" max="1" width="4.5703125" style="1" customWidth="1"/>
    <col min="2" max="2" width="40.28515625" style="1" customWidth="1"/>
    <col min="3" max="3" width="12.7109375" style="1" customWidth="1"/>
    <col min="4" max="6" width="9.140625" style="1"/>
    <col min="7" max="9" width="11.140625" style="1" customWidth="1"/>
    <col min="10" max="10" width="35.140625" style="1" customWidth="1"/>
    <col min="11" max="16384" width="9.140625" style="1"/>
  </cols>
  <sheetData>
    <row r="1" spans="1:10" x14ac:dyDescent="0.25">
      <c r="J1" s="208" t="s">
        <v>1216</v>
      </c>
    </row>
    <row r="2" spans="1:10" x14ac:dyDescent="0.25">
      <c r="A2" s="801" t="s">
        <v>17</v>
      </c>
      <c r="B2" s="801"/>
      <c r="C2" s="822" t="s">
        <v>83</v>
      </c>
      <c r="D2" s="822"/>
      <c r="E2" s="822"/>
      <c r="F2" s="209"/>
      <c r="G2" s="209"/>
      <c r="H2" s="209"/>
      <c r="I2" s="209"/>
      <c r="J2" s="209"/>
    </row>
    <row r="3" spans="1:10" ht="32.25" customHeight="1" x14ac:dyDescent="0.25">
      <c r="A3" s="799" t="s">
        <v>19</v>
      </c>
      <c r="B3" s="800"/>
      <c r="C3" s="822" t="s">
        <v>84</v>
      </c>
      <c r="D3" s="822"/>
      <c r="E3" s="822"/>
      <c r="F3" s="209"/>
      <c r="G3" s="209"/>
      <c r="H3" s="209"/>
      <c r="I3" s="209"/>
      <c r="J3" s="205"/>
    </row>
    <row r="4" spans="1:10" x14ac:dyDescent="0.25">
      <c r="A4" s="801" t="s">
        <v>20</v>
      </c>
      <c r="B4" s="801"/>
      <c r="C4" s="823" t="s">
        <v>2</v>
      </c>
      <c r="D4" s="823"/>
      <c r="E4" s="823"/>
      <c r="F4" s="209"/>
      <c r="G4" s="209"/>
      <c r="H4" s="209"/>
      <c r="I4" s="209"/>
      <c r="J4" s="209"/>
    </row>
    <row r="5" spans="1:10" x14ac:dyDescent="0.25">
      <c r="A5" s="818" t="s">
        <v>85</v>
      </c>
      <c r="B5" s="818"/>
      <c r="C5" s="818"/>
      <c r="D5" s="818"/>
      <c r="E5" s="818"/>
      <c r="F5" s="818"/>
      <c r="G5" s="818"/>
      <c r="H5" s="818"/>
      <c r="I5" s="818"/>
      <c r="J5" s="818"/>
    </row>
    <row r="6" spans="1:10" x14ac:dyDescent="0.25">
      <c r="A6" s="805" t="s">
        <v>22</v>
      </c>
      <c r="B6" s="805"/>
      <c r="C6" s="805"/>
      <c r="D6" s="805"/>
      <c r="E6" s="805"/>
      <c r="F6" s="805"/>
      <c r="G6" s="805"/>
      <c r="H6" s="805"/>
      <c r="I6" s="805"/>
      <c r="J6" s="805"/>
    </row>
    <row r="7" spans="1:10" x14ac:dyDescent="0.25">
      <c r="A7" s="3"/>
      <c r="B7" s="3"/>
      <c r="C7" s="3"/>
      <c r="D7" s="3"/>
      <c r="E7" s="3"/>
      <c r="F7" s="3"/>
      <c r="G7" s="3"/>
      <c r="H7" s="3"/>
      <c r="I7" s="3"/>
      <c r="J7" s="4" t="s">
        <v>13</v>
      </c>
    </row>
    <row r="8" spans="1:10" ht="30" customHeight="1" x14ac:dyDescent="0.25">
      <c r="A8" s="806" t="s">
        <v>23</v>
      </c>
      <c r="B8" s="806" t="s">
        <v>24</v>
      </c>
      <c r="C8" s="806" t="s">
        <v>25</v>
      </c>
      <c r="D8" s="806" t="s">
        <v>26</v>
      </c>
      <c r="E8" s="806" t="s">
        <v>27</v>
      </c>
      <c r="F8" s="806" t="s">
        <v>28</v>
      </c>
      <c r="G8" s="808" t="s">
        <v>29</v>
      </c>
      <c r="H8" s="809"/>
      <c r="I8" s="810"/>
      <c r="J8" s="806" t="s">
        <v>1349</v>
      </c>
    </row>
    <row r="9" spans="1:10" x14ac:dyDescent="0.25">
      <c r="A9" s="807"/>
      <c r="B9" s="807"/>
      <c r="C9" s="807"/>
      <c r="D9" s="807"/>
      <c r="E9" s="807"/>
      <c r="F9" s="807"/>
      <c r="G9" s="6">
        <v>2017</v>
      </c>
      <c r="H9" s="6">
        <v>2018</v>
      </c>
      <c r="I9" s="6">
        <v>2019</v>
      </c>
      <c r="J9" s="807"/>
    </row>
    <row r="10" spans="1:10" x14ac:dyDescent="0.25">
      <c r="A10" s="17">
        <v>1</v>
      </c>
      <c r="B10" s="25">
        <v>2</v>
      </c>
      <c r="C10" s="25">
        <v>3</v>
      </c>
      <c r="D10" s="17">
        <v>4</v>
      </c>
      <c r="E10" s="25">
        <v>5</v>
      </c>
      <c r="F10" s="147" t="s">
        <v>31</v>
      </c>
      <c r="G10" s="147">
        <v>7</v>
      </c>
      <c r="H10" s="147">
        <v>8</v>
      </c>
      <c r="I10" s="147">
        <v>9</v>
      </c>
      <c r="J10" s="25">
        <v>10</v>
      </c>
    </row>
    <row r="11" spans="1:10" x14ac:dyDescent="0.25">
      <c r="A11" s="124" t="s">
        <v>32</v>
      </c>
      <c r="B11" s="125" t="s">
        <v>86</v>
      </c>
      <c r="C11" s="127" t="s">
        <v>87</v>
      </c>
      <c r="D11" s="127">
        <v>2</v>
      </c>
      <c r="E11" s="127">
        <v>7500</v>
      </c>
      <c r="F11" s="142">
        <f>D11*E11</f>
        <v>15000</v>
      </c>
      <c r="G11" s="142"/>
      <c r="H11" s="142">
        <f>F11</f>
        <v>15000</v>
      </c>
      <c r="I11" s="142"/>
      <c r="J11" s="826" t="s">
        <v>88</v>
      </c>
    </row>
    <row r="12" spans="1:10" x14ac:dyDescent="0.25">
      <c r="A12" s="124" t="s">
        <v>33</v>
      </c>
      <c r="B12" s="125" t="s">
        <v>89</v>
      </c>
      <c r="C12" s="140" t="s">
        <v>90</v>
      </c>
      <c r="D12" s="230" t="s">
        <v>91</v>
      </c>
      <c r="E12" s="228">
        <v>16.600000000000001</v>
      </c>
      <c r="F12" s="142">
        <f>200*2*E12</f>
        <v>6640</v>
      </c>
      <c r="G12" s="142"/>
      <c r="H12" s="142">
        <f t="shared" ref="H12:H28" si="0">F12</f>
        <v>6640</v>
      </c>
      <c r="I12" s="142"/>
      <c r="J12" s="827"/>
    </row>
    <row r="13" spans="1:10" x14ac:dyDescent="0.25">
      <c r="A13" s="124" t="s">
        <v>35</v>
      </c>
      <c r="B13" s="125" t="s">
        <v>92</v>
      </c>
      <c r="C13" s="127" t="s">
        <v>93</v>
      </c>
      <c r="D13" s="127">
        <v>2</v>
      </c>
      <c r="E13" s="127">
        <v>930</v>
      </c>
      <c r="F13" s="142">
        <f t="shared" ref="F13:F28" si="1">D13*E13</f>
        <v>1860</v>
      </c>
      <c r="G13" s="142"/>
      <c r="H13" s="142">
        <f t="shared" si="0"/>
        <v>1860</v>
      </c>
      <c r="I13" s="142"/>
      <c r="J13" s="827"/>
    </row>
    <row r="14" spans="1:10" x14ac:dyDescent="0.25">
      <c r="A14" s="124" t="s">
        <v>37</v>
      </c>
      <c r="B14" s="125" t="s">
        <v>94</v>
      </c>
      <c r="C14" s="127" t="s">
        <v>95</v>
      </c>
      <c r="D14" s="231" t="s">
        <v>96</v>
      </c>
      <c r="E14" s="127">
        <v>15</v>
      </c>
      <c r="F14" s="142">
        <f>200*3*E14</f>
        <v>9000</v>
      </c>
      <c r="G14" s="142"/>
      <c r="H14" s="142">
        <f t="shared" si="0"/>
        <v>9000</v>
      </c>
      <c r="I14" s="142"/>
      <c r="J14" s="828"/>
    </row>
    <row r="15" spans="1:10" x14ac:dyDescent="0.25">
      <c r="A15" s="124" t="s">
        <v>38</v>
      </c>
      <c r="B15" s="125" t="s">
        <v>97</v>
      </c>
      <c r="C15" s="127" t="s">
        <v>98</v>
      </c>
      <c r="D15" s="127">
        <v>200</v>
      </c>
      <c r="E15" s="228">
        <v>5.4</v>
      </c>
      <c r="F15" s="142">
        <f t="shared" si="1"/>
        <v>1080</v>
      </c>
      <c r="G15" s="142"/>
      <c r="H15" s="142">
        <f t="shared" si="0"/>
        <v>1080</v>
      </c>
      <c r="I15" s="142"/>
      <c r="J15" s="826" t="s">
        <v>99</v>
      </c>
    </row>
    <row r="16" spans="1:10" x14ac:dyDescent="0.25">
      <c r="A16" s="124" t="s">
        <v>39</v>
      </c>
      <c r="B16" s="125" t="s">
        <v>100</v>
      </c>
      <c r="C16" s="127" t="s">
        <v>98</v>
      </c>
      <c r="D16" s="127">
        <v>100</v>
      </c>
      <c r="E16" s="127">
        <v>10</v>
      </c>
      <c r="F16" s="142">
        <f t="shared" si="1"/>
        <v>1000</v>
      </c>
      <c r="G16" s="142"/>
      <c r="H16" s="142">
        <f t="shared" si="0"/>
        <v>1000</v>
      </c>
      <c r="I16" s="142"/>
      <c r="J16" s="827"/>
    </row>
    <row r="17" spans="1:10" x14ac:dyDescent="0.25">
      <c r="A17" s="124" t="s">
        <v>59</v>
      </c>
      <c r="B17" s="125" t="s">
        <v>101</v>
      </c>
      <c r="C17" s="127" t="s">
        <v>98</v>
      </c>
      <c r="D17" s="127">
        <v>350</v>
      </c>
      <c r="E17" s="228">
        <v>3.6</v>
      </c>
      <c r="F17" s="142">
        <f t="shared" si="1"/>
        <v>1260</v>
      </c>
      <c r="G17" s="142"/>
      <c r="H17" s="142">
        <f t="shared" si="0"/>
        <v>1260</v>
      </c>
      <c r="I17" s="142"/>
      <c r="J17" s="827"/>
    </row>
    <row r="18" spans="1:10" x14ac:dyDescent="0.25">
      <c r="A18" s="124" t="s">
        <v>60</v>
      </c>
      <c r="B18" s="125" t="s">
        <v>102</v>
      </c>
      <c r="C18" s="127" t="s">
        <v>98</v>
      </c>
      <c r="D18" s="28">
        <v>200</v>
      </c>
      <c r="E18" s="232">
        <v>3.4</v>
      </c>
      <c r="F18" s="220">
        <f t="shared" si="1"/>
        <v>680</v>
      </c>
      <c r="G18" s="220"/>
      <c r="H18" s="142">
        <f t="shared" si="0"/>
        <v>680</v>
      </c>
      <c r="I18" s="220"/>
      <c r="J18" s="827"/>
    </row>
    <row r="19" spans="1:10" x14ac:dyDescent="0.25">
      <c r="A19" s="124" t="s">
        <v>61</v>
      </c>
      <c r="B19" s="125" t="s">
        <v>103</v>
      </c>
      <c r="C19" s="127" t="s">
        <v>98</v>
      </c>
      <c r="D19" s="127">
        <v>350</v>
      </c>
      <c r="E19" s="228">
        <v>2.4</v>
      </c>
      <c r="F19" s="142">
        <f t="shared" si="1"/>
        <v>840</v>
      </c>
      <c r="G19" s="142"/>
      <c r="H19" s="142">
        <f t="shared" si="0"/>
        <v>840</v>
      </c>
      <c r="I19" s="142"/>
      <c r="J19" s="827"/>
    </row>
    <row r="20" spans="1:10" x14ac:dyDescent="0.25">
      <c r="A20" s="124" t="s">
        <v>104</v>
      </c>
      <c r="B20" s="125" t="s">
        <v>105</v>
      </c>
      <c r="C20" s="127" t="s">
        <v>98</v>
      </c>
      <c r="D20" s="127">
        <v>300</v>
      </c>
      <c r="E20" s="228">
        <v>1.4</v>
      </c>
      <c r="F20" s="142">
        <f t="shared" si="1"/>
        <v>420</v>
      </c>
      <c r="G20" s="142"/>
      <c r="H20" s="142">
        <f t="shared" si="0"/>
        <v>420</v>
      </c>
      <c r="I20" s="142"/>
      <c r="J20" s="827"/>
    </row>
    <row r="21" spans="1:10" x14ac:dyDescent="0.25">
      <c r="A21" s="124" t="s">
        <v>106</v>
      </c>
      <c r="B21" s="125" t="s">
        <v>107</v>
      </c>
      <c r="C21" s="127" t="s">
        <v>108</v>
      </c>
      <c r="D21" s="127">
        <v>100</v>
      </c>
      <c r="E21" s="127">
        <v>34.799999999999997</v>
      </c>
      <c r="F21" s="142">
        <f t="shared" si="1"/>
        <v>3480</v>
      </c>
      <c r="G21" s="142"/>
      <c r="H21" s="142">
        <f t="shared" si="0"/>
        <v>3480</v>
      </c>
      <c r="I21" s="142"/>
      <c r="J21" s="827"/>
    </row>
    <row r="22" spans="1:10" x14ac:dyDescent="0.25">
      <c r="A22" s="124" t="s">
        <v>109</v>
      </c>
      <c r="B22" s="125" t="s">
        <v>110</v>
      </c>
      <c r="C22" s="127" t="s">
        <v>98</v>
      </c>
      <c r="D22" s="127">
        <v>500</v>
      </c>
      <c r="E22" s="228">
        <v>0.9</v>
      </c>
      <c r="F22" s="142">
        <f t="shared" si="1"/>
        <v>450</v>
      </c>
      <c r="G22" s="142"/>
      <c r="H22" s="142">
        <f t="shared" si="0"/>
        <v>450</v>
      </c>
      <c r="I22" s="142"/>
      <c r="J22" s="827"/>
    </row>
    <row r="23" spans="1:10" x14ac:dyDescent="0.25">
      <c r="A23" s="124" t="s">
        <v>111</v>
      </c>
      <c r="B23" s="125" t="s">
        <v>112</v>
      </c>
      <c r="C23" s="127" t="s">
        <v>98</v>
      </c>
      <c r="D23" s="127">
        <v>30</v>
      </c>
      <c r="E23" s="127">
        <v>35</v>
      </c>
      <c r="F23" s="142">
        <f t="shared" si="1"/>
        <v>1050</v>
      </c>
      <c r="G23" s="142"/>
      <c r="H23" s="142">
        <f t="shared" si="0"/>
        <v>1050</v>
      </c>
      <c r="I23" s="142"/>
      <c r="J23" s="827"/>
    </row>
    <row r="24" spans="1:10" x14ac:dyDescent="0.25">
      <c r="A24" s="124" t="s">
        <v>113</v>
      </c>
      <c r="B24" s="125" t="s">
        <v>114</v>
      </c>
      <c r="C24" s="127" t="s">
        <v>98</v>
      </c>
      <c r="D24" s="127">
        <v>150</v>
      </c>
      <c r="E24" s="228">
        <v>12.1</v>
      </c>
      <c r="F24" s="142">
        <f t="shared" si="1"/>
        <v>1815</v>
      </c>
      <c r="G24" s="142"/>
      <c r="H24" s="142">
        <f t="shared" si="0"/>
        <v>1815</v>
      </c>
      <c r="I24" s="142"/>
      <c r="J24" s="827"/>
    </row>
    <row r="25" spans="1:10" x14ac:dyDescent="0.25">
      <c r="A25" s="124" t="s">
        <v>115</v>
      </c>
      <c r="B25" s="125" t="s">
        <v>116</v>
      </c>
      <c r="C25" s="127" t="s">
        <v>98</v>
      </c>
      <c r="D25" s="127">
        <v>130</v>
      </c>
      <c r="E25" s="228">
        <v>22.5</v>
      </c>
      <c r="F25" s="142">
        <f t="shared" si="1"/>
        <v>2925</v>
      </c>
      <c r="G25" s="142"/>
      <c r="H25" s="142">
        <f t="shared" si="0"/>
        <v>2925</v>
      </c>
      <c r="I25" s="142"/>
      <c r="J25" s="827"/>
    </row>
    <row r="26" spans="1:10" x14ac:dyDescent="0.25">
      <c r="A26" s="124" t="s">
        <v>117</v>
      </c>
      <c r="B26" s="125" t="s">
        <v>118</v>
      </c>
      <c r="C26" s="127" t="s">
        <v>98</v>
      </c>
      <c r="D26" s="127">
        <v>350</v>
      </c>
      <c r="E26" s="127">
        <v>3.4</v>
      </c>
      <c r="F26" s="142">
        <f t="shared" si="1"/>
        <v>1190</v>
      </c>
      <c r="G26" s="142"/>
      <c r="H26" s="142">
        <f t="shared" si="0"/>
        <v>1190</v>
      </c>
      <c r="I26" s="142"/>
      <c r="J26" s="827"/>
    </row>
    <row r="27" spans="1:10" x14ac:dyDescent="0.25">
      <c r="A27" s="124" t="s">
        <v>119</v>
      </c>
      <c r="B27" s="125" t="s">
        <v>120</v>
      </c>
      <c r="C27" s="127" t="s">
        <v>98</v>
      </c>
      <c r="D27" s="127">
        <v>350</v>
      </c>
      <c r="E27" s="127">
        <v>2.8</v>
      </c>
      <c r="F27" s="142">
        <f t="shared" si="1"/>
        <v>980</v>
      </c>
      <c r="G27" s="142"/>
      <c r="H27" s="142">
        <f t="shared" si="0"/>
        <v>980</v>
      </c>
      <c r="I27" s="142"/>
      <c r="J27" s="827"/>
    </row>
    <row r="28" spans="1:10" x14ac:dyDescent="0.25">
      <c r="A28" s="124" t="s">
        <v>121</v>
      </c>
      <c r="B28" s="125" t="s">
        <v>122</v>
      </c>
      <c r="C28" s="127" t="s">
        <v>98</v>
      </c>
      <c r="D28" s="127">
        <v>150</v>
      </c>
      <c r="E28" s="127">
        <v>2.2000000000000002</v>
      </c>
      <c r="F28" s="142">
        <f t="shared" si="1"/>
        <v>330</v>
      </c>
      <c r="G28" s="142"/>
      <c r="H28" s="142">
        <f t="shared" si="0"/>
        <v>330</v>
      </c>
      <c r="I28" s="142"/>
      <c r="J28" s="828"/>
    </row>
    <row r="29" spans="1:10" x14ac:dyDescent="0.25">
      <c r="A29" s="126"/>
      <c r="B29" s="803" t="s">
        <v>40</v>
      </c>
      <c r="C29" s="803"/>
      <c r="D29" s="803"/>
      <c r="E29" s="803"/>
      <c r="F29" s="7">
        <f>SUM(F11:F28)</f>
        <v>50000</v>
      </c>
      <c r="G29" s="7">
        <f>SUM(G11:G19)</f>
        <v>0</v>
      </c>
      <c r="H29" s="7">
        <f>SUM(H11:H28)</f>
        <v>50000</v>
      </c>
      <c r="I29" s="7">
        <f>SUM(I11:I19)</f>
        <v>0</v>
      </c>
      <c r="J29" s="126"/>
    </row>
  </sheetData>
  <mergeCells count="19">
    <mergeCell ref="J11:J14"/>
    <mergeCell ref="J15:J28"/>
    <mergeCell ref="B29:E29"/>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85"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K20"/>
  <sheetViews>
    <sheetView workbookViewId="0">
      <selection activeCell="A7" sqref="A7:J7"/>
    </sheetView>
  </sheetViews>
  <sheetFormatPr defaultRowHeight="15.75" x14ac:dyDescent="0.25"/>
  <cols>
    <col min="1" max="1" width="5" style="1" customWidth="1"/>
    <col min="2" max="2" width="22" style="1" customWidth="1"/>
    <col min="3" max="3" width="20.42578125" style="1" customWidth="1"/>
    <col min="4" max="4" width="10" style="1" customWidth="1"/>
    <col min="5" max="5" width="15.140625" style="1" customWidth="1"/>
    <col min="6" max="6" width="12.85546875" style="1" customWidth="1"/>
    <col min="7" max="9" width="11.85546875" style="1" customWidth="1"/>
    <col min="10" max="10" width="24" style="1" customWidth="1"/>
    <col min="11" max="11" width="12.28515625" style="1" bestFit="1" customWidth="1"/>
    <col min="12" max="16384" width="9.140625" style="1"/>
  </cols>
  <sheetData>
    <row r="1" spans="1:11" x14ac:dyDescent="0.25">
      <c r="K1" s="204"/>
    </row>
    <row r="2" spans="1:11" x14ac:dyDescent="0.25">
      <c r="A2" s="584"/>
      <c r="B2" s="584"/>
      <c r="C2" s="584"/>
      <c r="D2" s="584"/>
      <c r="E2" s="584"/>
      <c r="F2" s="584"/>
      <c r="G2" s="584"/>
      <c r="H2" s="584"/>
      <c r="I2" s="584"/>
      <c r="J2" s="585" t="s">
        <v>1293</v>
      </c>
    </row>
    <row r="3" spans="1:11" x14ac:dyDescent="0.25">
      <c r="A3" s="939" t="s">
        <v>17</v>
      </c>
      <c r="B3" s="939"/>
      <c r="C3" s="951" t="s">
        <v>1180</v>
      </c>
      <c r="D3" s="951"/>
      <c r="E3" s="951"/>
      <c r="F3" s="586"/>
      <c r="G3" s="586"/>
      <c r="H3" s="586"/>
      <c r="I3" s="586"/>
      <c r="J3" s="586"/>
      <c r="K3" s="204"/>
    </row>
    <row r="4" spans="1:11" x14ac:dyDescent="0.25">
      <c r="A4" s="941" t="s">
        <v>19</v>
      </c>
      <c r="B4" s="942"/>
      <c r="C4" s="951" t="s">
        <v>1180</v>
      </c>
      <c r="D4" s="951"/>
      <c r="E4" s="951"/>
      <c r="F4" s="586"/>
      <c r="G4" s="586"/>
      <c r="H4" s="586"/>
      <c r="I4" s="586"/>
      <c r="J4" s="587"/>
    </row>
    <row r="5" spans="1:11" x14ac:dyDescent="0.25">
      <c r="A5" s="939" t="s">
        <v>20</v>
      </c>
      <c r="B5" s="939"/>
      <c r="C5" s="952" t="s">
        <v>12</v>
      </c>
      <c r="D5" s="952"/>
      <c r="E5" s="952"/>
      <c r="F5" s="586"/>
      <c r="G5" s="586"/>
      <c r="H5" s="586"/>
      <c r="I5" s="586"/>
      <c r="J5" s="586"/>
    </row>
    <row r="6" spans="1:11" x14ac:dyDescent="0.25">
      <c r="A6" s="931"/>
      <c r="B6" s="931"/>
      <c r="C6" s="931"/>
      <c r="D6" s="931"/>
      <c r="E6" s="931"/>
      <c r="F6" s="931"/>
      <c r="G6" s="931"/>
      <c r="H6" s="931"/>
      <c r="I6" s="931"/>
      <c r="J6" s="931"/>
    </row>
    <row r="7" spans="1:11" x14ac:dyDescent="0.25">
      <c r="A7" s="945" t="s">
        <v>1666</v>
      </c>
      <c r="B7" s="945"/>
      <c r="C7" s="945"/>
      <c r="D7" s="945"/>
      <c r="E7" s="945"/>
      <c r="F7" s="945"/>
      <c r="G7" s="945"/>
      <c r="H7" s="945"/>
      <c r="I7" s="945"/>
      <c r="J7" s="945"/>
    </row>
    <row r="8" spans="1:11" x14ac:dyDescent="0.25">
      <c r="A8" s="588"/>
      <c r="B8" s="588"/>
      <c r="C8" s="588"/>
      <c r="D8" s="588"/>
      <c r="E8" s="588"/>
      <c r="F8" s="588"/>
      <c r="G8" s="588"/>
      <c r="H8" s="588"/>
      <c r="I8" s="588"/>
      <c r="J8" s="589" t="s">
        <v>13</v>
      </c>
    </row>
    <row r="9" spans="1:11" x14ac:dyDescent="0.25">
      <c r="A9" s="946" t="s">
        <v>23</v>
      </c>
      <c r="B9" s="946" t="s">
        <v>24</v>
      </c>
      <c r="C9" s="946" t="s">
        <v>25</v>
      </c>
      <c r="D9" s="946" t="s">
        <v>26</v>
      </c>
      <c r="E9" s="946" t="s">
        <v>27</v>
      </c>
      <c r="F9" s="946" t="s">
        <v>28</v>
      </c>
      <c r="G9" s="948" t="s">
        <v>29</v>
      </c>
      <c r="H9" s="949"/>
      <c r="I9" s="950"/>
      <c r="J9" s="946" t="s">
        <v>1667</v>
      </c>
    </row>
    <row r="10" spans="1:11" x14ac:dyDescent="0.25">
      <c r="A10" s="947"/>
      <c r="B10" s="947"/>
      <c r="C10" s="947"/>
      <c r="D10" s="947"/>
      <c r="E10" s="947"/>
      <c r="F10" s="947"/>
      <c r="G10" s="626">
        <v>2017</v>
      </c>
      <c r="H10" s="626">
        <v>2018</v>
      </c>
      <c r="I10" s="626">
        <v>2019</v>
      </c>
      <c r="J10" s="947"/>
    </row>
    <row r="11" spans="1:11" x14ac:dyDescent="0.25">
      <c r="A11" s="591">
        <v>1</v>
      </c>
      <c r="B11" s="592">
        <v>2</v>
      </c>
      <c r="C11" s="592">
        <v>3</v>
      </c>
      <c r="D11" s="591">
        <v>4</v>
      </c>
      <c r="E11" s="592">
        <v>5</v>
      </c>
      <c r="F11" s="593" t="s">
        <v>31</v>
      </c>
      <c r="G11" s="593">
        <v>7</v>
      </c>
      <c r="H11" s="593">
        <v>8</v>
      </c>
      <c r="I11" s="593">
        <v>9</v>
      </c>
      <c r="J11" s="592">
        <v>10</v>
      </c>
    </row>
    <row r="12" spans="1:11" ht="31.5" x14ac:dyDescent="0.25">
      <c r="A12" s="594" t="s">
        <v>244</v>
      </c>
      <c r="B12" s="618" t="s">
        <v>1668</v>
      </c>
      <c r="C12" s="596" t="s">
        <v>691</v>
      </c>
      <c r="D12" s="597">
        <v>3</v>
      </c>
      <c r="E12" s="598">
        <v>3835</v>
      </c>
      <c r="F12" s="599">
        <f>D12*E12</f>
        <v>11505</v>
      </c>
      <c r="G12" s="599">
        <v>0</v>
      </c>
      <c r="H12" s="142">
        <v>11505</v>
      </c>
      <c r="I12" s="599">
        <v>0</v>
      </c>
      <c r="J12" s="132">
        <v>1150</v>
      </c>
    </row>
    <row r="13" spans="1:11" x14ac:dyDescent="0.25">
      <c r="A13" s="594" t="s">
        <v>278</v>
      </c>
      <c r="B13" s="618" t="s">
        <v>1669</v>
      </c>
      <c r="C13" s="598" t="s">
        <v>903</v>
      </c>
      <c r="D13" s="597">
        <v>3</v>
      </c>
      <c r="E13" s="598">
        <v>3000</v>
      </c>
      <c r="F13" s="599">
        <f t="shared" ref="F13" si="0">D13*E13</f>
        <v>9000</v>
      </c>
      <c r="G13" s="599"/>
      <c r="H13" s="142">
        <v>9000</v>
      </c>
      <c r="I13" s="599">
        <v>0</v>
      </c>
      <c r="J13" s="598">
        <v>2122</v>
      </c>
    </row>
    <row r="14" spans="1:11" x14ac:dyDescent="0.25">
      <c r="A14" s="594" t="s">
        <v>280</v>
      </c>
      <c r="B14" s="595" t="s">
        <v>927</v>
      </c>
      <c r="C14" s="598" t="s">
        <v>1670</v>
      </c>
      <c r="D14" s="603">
        <v>12</v>
      </c>
      <c r="E14" s="603">
        <v>210</v>
      </c>
      <c r="F14" s="604">
        <f t="shared" ref="F14:F19" si="1">E14*D14</f>
        <v>2520</v>
      </c>
      <c r="G14" s="599"/>
      <c r="H14" s="412">
        <v>2520</v>
      </c>
      <c r="I14" s="599"/>
      <c r="J14" s="598">
        <v>2122</v>
      </c>
    </row>
    <row r="15" spans="1:11" x14ac:dyDescent="0.25">
      <c r="A15" s="594" t="s">
        <v>283</v>
      </c>
      <c r="B15" s="595" t="s">
        <v>67</v>
      </c>
      <c r="C15" s="598"/>
      <c r="D15" s="597">
        <v>6</v>
      </c>
      <c r="E15" s="598">
        <v>60</v>
      </c>
      <c r="F15" s="604">
        <f t="shared" si="1"/>
        <v>360</v>
      </c>
      <c r="G15" s="599"/>
      <c r="H15" s="412">
        <v>360</v>
      </c>
      <c r="I15" s="599"/>
      <c r="J15" s="598">
        <v>2122</v>
      </c>
    </row>
    <row r="16" spans="1:11" x14ac:dyDescent="0.25">
      <c r="A16" s="594" t="s">
        <v>285</v>
      </c>
      <c r="B16" s="595" t="s">
        <v>947</v>
      </c>
      <c r="C16" s="598" t="s">
        <v>1671</v>
      </c>
      <c r="D16" s="597">
        <v>1</v>
      </c>
      <c r="E16" s="598">
        <v>620</v>
      </c>
      <c r="F16" s="604">
        <f t="shared" si="1"/>
        <v>620</v>
      </c>
      <c r="G16" s="599"/>
      <c r="H16" s="412">
        <v>620</v>
      </c>
      <c r="I16" s="599"/>
      <c r="J16" s="598"/>
    </row>
    <row r="17" spans="1:10" ht="31.5" x14ac:dyDescent="0.25">
      <c r="A17" s="594" t="s">
        <v>287</v>
      </c>
      <c r="B17" s="595" t="s">
        <v>1672</v>
      </c>
      <c r="C17" s="598" t="s">
        <v>1673</v>
      </c>
      <c r="D17" s="598">
        <v>1</v>
      </c>
      <c r="E17" s="598">
        <v>2462</v>
      </c>
      <c r="F17" s="604">
        <f t="shared" si="1"/>
        <v>2462</v>
      </c>
      <c r="G17" s="599"/>
      <c r="H17" s="412">
        <v>2462</v>
      </c>
      <c r="I17" s="599"/>
      <c r="J17" s="598"/>
    </row>
    <row r="18" spans="1:10" x14ac:dyDescent="0.25">
      <c r="A18" s="619" t="s">
        <v>289</v>
      </c>
      <c r="B18" s="595" t="s">
        <v>947</v>
      </c>
      <c r="C18" s="598" t="s">
        <v>1674</v>
      </c>
      <c r="D18" s="598">
        <v>1</v>
      </c>
      <c r="E18" s="598">
        <v>1973</v>
      </c>
      <c r="F18" s="604">
        <f t="shared" si="1"/>
        <v>1973</v>
      </c>
      <c r="G18" s="599"/>
      <c r="H18" s="412">
        <v>1973</v>
      </c>
      <c r="I18" s="599"/>
      <c r="J18" s="598"/>
    </row>
    <row r="19" spans="1:10" x14ac:dyDescent="0.25">
      <c r="A19" s="619" t="s">
        <v>291</v>
      </c>
      <c r="B19" s="620" t="s">
        <v>914</v>
      </c>
      <c r="C19" s="621"/>
      <c r="D19" s="622">
        <v>6</v>
      </c>
      <c r="E19" s="623">
        <v>180</v>
      </c>
      <c r="F19" s="624">
        <f t="shared" si="1"/>
        <v>1080</v>
      </c>
      <c r="G19" s="625"/>
      <c r="H19" s="412">
        <v>1080</v>
      </c>
      <c r="I19" s="599">
        <v>0</v>
      </c>
      <c r="J19" s="598">
        <v>2122</v>
      </c>
    </row>
    <row r="20" spans="1:10" x14ac:dyDescent="0.25">
      <c r="A20" s="627"/>
      <c r="B20" s="944" t="s">
        <v>40</v>
      </c>
      <c r="C20" s="944"/>
      <c r="D20" s="944"/>
      <c r="E20" s="944"/>
      <c r="F20" s="628">
        <f>SUM(F12:F19)</f>
        <v>29520</v>
      </c>
      <c r="G20" s="628">
        <f>SUM(G12:G19)</f>
        <v>0</v>
      </c>
      <c r="H20" s="628">
        <f>SUM(H12:H19)</f>
        <v>29520</v>
      </c>
      <c r="I20" s="628">
        <f>SUM(I12:I19)</f>
        <v>0</v>
      </c>
      <c r="J20" s="627"/>
    </row>
  </sheetData>
  <mergeCells count="17">
    <mergeCell ref="A3:B3"/>
    <mergeCell ref="C3:E3"/>
    <mergeCell ref="A4:B4"/>
    <mergeCell ref="C4:E4"/>
    <mergeCell ref="A5:B5"/>
    <mergeCell ref="C5:E5"/>
    <mergeCell ref="B20:E20"/>
    <mergeCell ref="A6:J6"/>
    <mergeCell ref="A7:J7"/>
    <mergeCell ref="A9:A10"/>
    <mergeCell ref="B9:B10"/>
    <mergeCell ref="C9:C10"/>
    <mergeCell ref="D9:D10"/>
    <mergeCell ref="E9:E10"/>
    <mergeCell ref="F9:F10"/>
    <mergeCell ref="G9:I9"/>
    <mergeCell ref="J9:J10"/>
  </mergeCells>
  <pageMargins left="0.70866141732283472" right="0.70866141732283472" top="0.74803149606299213" bottom="0.74803149606299213" header="0.31496062992125984" footer="0.31496062992125984"/>
  <pageSetup paperSize="9" scale="90"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J24"/>
  <sheetViews>
    <sheetView topLeftCell="A10" workbookViewId="0">
      <selection activeCell="K7" sqref="K7"/>
    </sheetView>
  </sheetViews>
  <sheetFormatPr defaultRowHeight="15.75" x14ac:dyDescent="0.25"/>
  <cols>
    <col min="1" max="1" width="5" style="307" customWidth="1"/>
    <col min="2" max="2" width="46.5703125" style="307" customWidth="1"/>
    <col min="3" max="3" width="12.85546875" style="307" customWidth="1"/>
    <col min="4" max="4" width="10" style="307" customWidth="1"/>
    <col min="5" max="5" width="15.140625" style="307" customWidth="1"/>
    <col min="6" max="6" width="13.7109375" style="307" customWidth="1"/>
    <col min="7" max="7" width="8.42578125" style="307" bestFit="1" customWidth="1"/>
    <col min="8" max="8" width="9.5703125" style="307" bestFit="1" customWidth="1"/>
    <col min="9" max="9" width="8.42578125" style="307" bestFit="1" customWidth="1"/>
    <col min="10" max="10" width="32.7109375" style="307" customWidth="1"/>
    <col min="11" max="16384" width="9.140625" style="1"/>
  </cols>
  <sheetData>
    <row r="1" spans="1:10" x14ac:dyDescent="0.25">
      <c r="I1" s="1"/>
      <c r="J1" s="208" t="s">
        <v>1292</v>
      </c>
    </row>
    <row r="2" spans="1:10" x14ac:dyDescent="0.25">
      <c r="A2" s="801" t="s">
        <v>17</v>
      </c>
      <c r="B2" s="801"/>
      <c r="C2" s="822" t="s">
        <v>1116</v>
      </c>
      <c r="D2" s="822"/>
      <c r="E2" s="822"/>
      <c r="F2" s="372"/>
      <c r="G2" s="372"/>
      <c r="H2" s="372"/>
      <c r="I2" s="372"/>
    </row>
    <row r="3" spans="1:10" x14ac:dyDescent="0.25">
      <c r="A3" s="799" t="s">
        <v>19</v>
      </c>
      <c r="B3" s="800"/>
      <c r="C3" s="822" t="s">
        <v>9</v>
      </c>
      <c r="D3" s="822"/>
      <c r="E3" s="822"/>
      <c r="F3" s="372"/>
      <c r="G3" s="372"/>
      <c r="H3" s="372"/>
      <c r="I3" s="371"/>
    </row>
    <row r="4" spans="1:10" x14ac:dyDescent="0.25">
      <c r="A4" s="801" t="s">
        <v>20</v>
      </c>
      <c r="B4" s="801"/>
      <c r="C4" s="822" t="s">
        <v>865</v>
      </c>
      <c r="D4" s="822"/>
      <c r="E4" s="822"/>
      <c r="F4" s="372"/>
      <c r="G4" s="372"/>
      <c r="H4" s="372"/>
      <c r="I4" s="372"/>
    </row>
    <row r="5" spans="1:10" x14ac:dyDescent="0.25">
      <c r="A5" s="804"/>
      <c r="B5" s="804"/>
      <c r="C5" s="804"/>
      <c r="D5" s="804"/>
      <c r="E5" s="804"/>
      <c r="F5" s="804"/>
      <c r="G5" s="804"/>
      <c r="H5" s="804"/>
      <c r="I5" s="804"/>
    </row>
    <row r="6" spans="1:10" x14ac:dyDescent="0.25">
      <c r="A6" s="953" t="s">
        <v>1675</v>
      </c>
      <c r="B6" s="805"/>
      <c r="C6" s="805"/>
      <c r="D6" s="805"/>
      <c r="E6" s="805"/>
      <c r="F6" s="805"/>
      <c r="G6" s="805"/>
      <c r="H6" s="805"/>
      <c r="I6" s="805"/>
    </row>
    <row r="7" spans="1:10" x14ac:dyDescent="0.25">
      <c r="A7" s="581"/>
      <c r="B7" s="581"/>
      <c r="C7" s="581"/>
      <c r="D7" s="581"/>
      <c r="E7" s="581"/>
      <c r="F7" s="581"/>
      <c r="G7" s="581"/>
      <c r="H7" s="581"/>
      <c r="I7" s="608" t="s">
        <v>13</v>
      </c>
    </row>
    <row r="8" spans="1:10" x14ac:dyDescent="0.25">
      <c r="A8" s="806" t="s">
        <v>23</v>
      </c>
      <c r="B8" s="806" t="s">
        <v>24</v>
      </c>
      <c r="C8" s="806" t="s">
        <v>25</v>
      </c>
      <c r="D8" s="806" t="s">
        <v>26</v>
      </c>
      <c r="E8" s="806" t="s">
        <v>27</v>
      </c>
      <c r="F8" s="806" t="s">
        <v>28</v>
      </c>
      <c r="G8" s="808" t="s">
        <v>29</v>
      </c>
      <c r="H8" s="809"/>
      <c r="I8" s="806" t="s">
        <v>1370</v>
      </c>
      <c r="J8" s="806" t="s">
        <v>1370</v>
      </c>
    </row>
    <row r="9" spans="1:10" x14ac:dyDescent="0.25">
      <c r="A9" s="807"/>
      <c r="B9" s="807"/>
      <c r="C9" s="807"/>
      <c r="D9" s="807"/>
      <c r="E9" s="807"/>
      <c r="F9" s="807"/>
      <c r="G9" s="547">
        <v>2017</v>
      </c>
      <c r="H9" s="547">
        <v>2018</v>
      </c>
      <c r="I9" s="807"/>
      <c r="J9" s="807"/>
    </row>
    <row r="10" spans="1:10" x14ac:dyDescent="0.25">
      <c r="A10" s="25">
        <v>1</v>
      </c>
      <c r="B10" s="25">
        <v>2</v>
      </c>
      <c r="C10" s="25">
        <v>3</v>
      </c>
      <c r="D10" s="25">
        <v>4</v>
      </c>
      <c r="E10" s="25">
        <v>5</v>
      </c>
      <c r="F10" s="147" t="s">
        <v>31</v>
      </c>
      <c r="G10" s="147">
        <v>7</v>
      </c>
      <c r="H10" s="147">
        <v>8</v>
      </c>
      <c r="I10" s="25">
        <v>10</v>
      </c>
      <c r="J10" s="25">
        <v>10</v>
      </c>
    </row>
    <row r="11" spans="1:10" ht="31.5" x14ac:dyDescent="0.25">
      <c r="A11" s="234">
        <v>1</v>
      </c>
      <c r="B11" s="125" t="s">
        <v>1676</v>
      </c>
      <c r="C11" s="125" t="s">
        <v>1677</v>
      </c>
      <c r="D11" s="125">
        <v>1</v>
      </c>
      <c r="E11" s="629">
        <v>19000</v>
      </c>
      <c r="F11" s="125">
        <f t="shared" ref="F11:F23" si="0">D11*E11</f>
        <v>19000</v>
      </c>
      <c r="G11" s="125">
        <v>11000</v>
      </c>
      <c r="H11" s="125">
        <v>8000</v>
      </c>
      <c r="I11" s="125">
        <v>1000</v>
      </c>
      <c r="J11" s="125">
        <v>1000</v>
      </c>
    </row>
    <row r="12" spans="1:10" ht="31.5" x14ac:dyDescent="0.25">
      <c r="A12" s="234">
        <f>A11+1</f>
        <v>2</v>
      </c>
      <c r="B12" s="125" t="s">
        <v>1678</v>
      </c>
      <c r="C12" s="125" t="s">
        <v>1677</v>
      </c>
      <c r="D12" s="125">
        <v>1</v>
      </c>
      <c r="E12" s="629">
        <v>5000</v>
      </c>
      <c r="F12" s="125">
        <f t="shared" si="0"/>
        <v>5000</v>
      </c>
      <c r="G12" s="125"/>
      <c r="H12" s="125">
        <v>5000</v>
      </c>
      <c r="I12" s="125">
        <v>1000</v>
      </c>
      <c r="J12" s="125">
        <v>1000</v>
      </c>
    </row>
    <row r="13" spans="1:10" ht="47.25" x14ac:dyDescent="0.25">
      <c r="A13" s="234">
        <f t="shared" ref="A13:A23" si="1">A12+1</f>
        <v>3</v>
      </c>
      <c r="B13" s="125" t="s">
        <v>1679</v>
      </c>
      <c r="C13" s="125" t="s">
        <v>1680</v>
      </c>
      <c r="D13" s="125">
        <v>1</v>
      </c>
      <c r="E13" s="629">
        <v>4900</v>
      </c>
      <c r="F13" s="125">
        <f t="shared" si="0"/>
        <v>4900</v>
      </c>
      <c r="G13" s="125">
        <v>4900</v>
      </c>
      <c r="H13" s="125"/>
      <c r="I13" s="125">
        <v>2000</v>
      </c>
      <c r="J13" s="125">
        <v>2000</v>
      </c>
    </row>
    <row r="14" spans="1:10" ht="31.5" x14ac:dyDescent="0.25">
      <c r="A14" s="234">
        <f t="shared" si="1"/>
        <v>4</v>
      </c>
      <c r="B14" s="125" t="s">
        <v>1117</v>
      </c>
      <c r="C14" s="125" t="s">
        <v>1681</v>
      </c>
      <c r="D14" s="125">
        <v>1</v>
      </c>
      <c r="E14" s="629">
        <v>3300</v>
      </c>
      <c r="F14" s="125">
        <f t="shared" si="0"/>
        <v>3300</v>
      </c>
      <c r="G14" s="125"/>
      <c r="H14" s="125">
        <v>3300</v>
      </c>
      <c r="I14" s="125">
        <v>2000</v>
      </c>
      <c r="J14" s="125">
        <v>2000</v>
      </c>
    </row>
    <row r="15" spans="1:10" ht="31.5" x14ac:dyDescent="0.25">
      <c r="A15" s="234">
        <f t="shared" si="1"/>
        <v>5</v>
      </c>
      <c r="B15" s="125" t="s">
        <v>1682</v>
      </c>
      <c r="C15" s="125" t="s">
        <v>1680</v>
      </c>
      <c r="D15" s="125">
        <v>1</v>
      </c>
      <c r="E15" s="629">
        <v>22500</v>
      </c>
      <c r="F15" s="125">
        <f t="shared" si="0"/>
        <v>22500</v>
      </c>
      <c r="G15" s="125"/>
      <c r="H15" s="125">
        <v>22500</v>
      </c>
      <c r="I15" s="125">
        <v>2000</v>
      </c>
      <c r="J15" s="125">
        <v>2000</v>
      </c>
    </row>
    <row r="16" spans="1:10" ht="47.25" x14ac:dyDescent="0.25">
      <c r="A16" s="234">
        <f t="shared" si="1"/>
        <v>6</v>
      </c>
      <c r="B16" s="125" t="s">
        <v>1683</v>
      </c>
      <c r="C16" s="125" t="s">
        <v>1680</v>
      </c>
      <c r="D16" s="125">
        <v>1</v>
      </c>
      <c r="E16" s="629">
        <v>71720</v>
      </c>
      <c r="F16" s="125">
        <f t="shared" si="0"/>
        <v>71720</v>
      </c>
      <c r="G16" s="125"/>
      <c r="H16" s="125">
        <v>71720</v>
      </c>
      <c r="I16" s="125">
        <v>2000</v>
      </c>
      <c r="J16" s="125">
        <v>2000</v>
      </c>
    </row>
    <row r="17" spans="1:10" ht="94.5" x14ac:dyDescent="0.25">
      <c r="A17" s="234">
        <f t="shared" si="1"/>
        <v>7</v>
      </c>
      <c r="B17" s="125" t="s">
        <v>1684</v>
      </c>
      <c r="C17" s="125" t="s">
        <v>1685</v>
      </c>
      <c r="D17" s="125">
        <v>20</v>
      </c>
      <c r="E17" s="629">
        <v>1500</v>
      </c>
      <c r="F17" s="125">
        <f t="shared" si="0"/>
        <v>30000</v>
      </c>
      <c r="G17" s="125"/>
      <c r="H17" s="125">
        <v>30000</v>
      </c>
      <c r="I17" s="125">
        <v>2000</v>
      </c>
      <c r="J17" s="125">
        <v>2000</v>
      </c>
    </row>
    <row r="18" spans="1:10" x14ac:dyDescent="0.25">
      <c r="A18" s="234">
        <f t="shared" si="1"/>
        <v>8</v>
      </c>
      <c r="B18" s="125" t="s">
        <v>1686</v>
      </c>
      <c r="C18" s="125" t="s">
        <v>863</v>
      </c>
      <c r="D18" s="125">
        <v>4</v>
      </c>
      <c r="E18" s="629">
        <v>270</v>
      </c>
      <c r="F18" s="125">
        <f t="shared" si="0"/>
        <v>1080</v>
      </c>
      <c r="G18" s="125"/>
      <c r="H18" s="125">
        <v>1080</v>
      </c>
      <c r="I18" s="125">
        <v>1000</v>
      </c>
      <c r="J18" s="125">
        <v>1000</v>
      </c>
    </row>
    <row r="19" spans="1:10" ht="31.5" x14ac:dyDescent="0.25">
      <c r="A19" s="234">
        <f t="shared" si="1"/>
        <v>9</v>
      </c>
      <c r="B19" s="125" t="s">
        <v>1687</v>
      </c>
      <c r="C19" s="125" t="s">
        <v>1688</v>
      </c>
      <c r="D19" s="125">
        <v>1</v>
      </c>
      <c r="E19" s="629">
        <v>3500</v>
      </c>
      <c r="F19" s="125">
        <f t="shared" si="0"/>
        <v>3500</v>
      </c>
      <c r="G19" s="125"/>
      <c r="H19" s="125">
        <v>3500</v>
      </c>
      <c r="I19" s="125">
        <v>1000</v>
      </c>
      <c r="J19" s="125">
        <v>1000</v>
      </c>
    </row>
    <row r="20" spans="1:10" ht="47.25" x14ac:dyDescent="0.25">
      <c r="A20" s="234">
        <f t="shared" si="1"/>
        <v>10</v>
      </c>
      <c r="B20" s="125" t="s">
        <v>1689</v>
      </c>
      <c r="C20" s="125" t="s">
        <v>1680</v>
      </c>
      <c r="D20" s="125">
        <v>1</v>
      </c>
      <c r="E20" s="629">
        <v>7500</v>
      </c>
      <c r="F20" s="125">
        <f t="shared" si="0"/>
        <v>7500</v>
      </c>
      <c r="G20" s="125"/>
      <c r="H20" s="125">
        <v>7500</v>
      </c>
      <c r="I20" s="125">
        <v>2000</v>
      </c>
      <c r="J20" s="125">
        <v>2000</v>
      </c>
    </row>
    <row r="21" spans="1:10" ht="31.5" x14ac:dyDescent="0.25">
      <c r="A21" s="234">
        <f t="shared" si="1"/>
        <v>11</v>
      </c>
      <c r="B21" s="125" t="s">
        <v>1690</v>
      </c>
      <c r="C21" s="125" t="s">
        <v>1677</v>
      </c>
      <c r="D21" s="125">
        <v>1</v>
      </c>
      <c r="E21" s="629">
        <v>5000</v>
      </c>
      <c r="F21" s="125">
        <f t="shared" si="0"/>
        <v>5000</v>
      </c>
      <c r="G21" s="125"/>
      <c r="H21" s="125">
        <v>5000</v>
      </c>
      <c r="I21" s="125">
        <v>1000</v>
      </c>
      <c r="J21" s="125">
        <v>1000</v>
      </c>
    </row>
    <row r="22" spans="1:10" ht="47.25" x14ac:dyDescent="0.25">
      <c r="A22" s="234">
        <f t="shared" si="1"/>
        <v>12</v>
      </c>
      <c r="B22" s="125" t="s">
        <v>1691</v>
      </c>
      <c r="C22" s="125" t="s">
        <v>1692</v>
      </c>
      <c r="D22" s="125">
        <v>50</v>
      </c>
      <c r="E22" s="629">
        <v>140</v>
      </c>
      <c r="F22" s="125">
        <f t="shared" si="0"/>
        <v>7000</v>
      </c>
      <c r="G22" s="125"/>
      <c r="H22" s="125">
        <v>7000</v>
      </c>
      <c r="I22" s="125">
        <v>2000</v>
      </c>
      <c r="J22" s="125">
        <v>2000</v>
      </c>
    </row>
    <row r="23" spans="1:10" ht="47.25" x14ac:dyDescent="0.25">
      <c r="A23" s="234">
        <f t="shared" si="1"/>
        <v>13</v>
      </c>
      <c r="B23" s="125" t="s">
        <v>1693</v>
      </c>
      <c r="C23" s="125" t="s">
        <v>1680</v>
      </c>
      <c r="D23" s="125">
        <v>1</v>
      </c>
      <c r="E23" s="629">
        <v>6000</v>
      </c>
      <c r="F23" s="125">
        <f t="shared" si="0"/>
        <v>6000</v>
      </c>
      <c r="G23" s="125"/>
      <c r="H23" s="125">
        <v>6000</v>
      </c>
      <c r="I23" s="125">
        <v>2000</v>
      </c>
      <c r="J23" s="125">
        <v>2000</v>
      </c>
    </row>
    <row r="24" spans="1:10" x14ac:dyDescent="0.25">
      <c r="A24" s="954" t="s">
        <v>40</v>
      </c>
      <c r="B24" s="955"/>
      <c r="C24" s="955"/>
      <c r="D24" s="955"/>
      <c r="E24" s="956"/>
      <c r="F24" s="630">
        <f>SUM(F11:F23)</f>
        <v>186500</v>
      </c>
      <c r="G24" s="630">
        <f>SUM(G11:G23)</f>
        <v>15900</v>
      </c>
      <c r="H24" s="630">
        <f>SUM(H11:H23)</f>
        <v>170600</v>
      </c>
      <c r="I24" s="375"/>
      <c r="J24" s="375"/>
    </row>
  </sheetData>
  <mergeCells count="18">
    <mergeCell ref="A2:B2"/>
    <mergeCell ref="C2:E2"/>
    <mergeCell ref="A3:B3"/>
    <mergeCell ref="C3:E3"/>
    <mergeCell ref="A24:E24"/>
    <mergeCell ref="J8:J9"/>
    <mergeCell ref="A4:B4"/>
    <mergeCell ref="C4:E4"/>
    <mergeCell ref="A6:I6"/>
    <mergeCell ref="A8:A9"/>
    <mergeCell ref="B8:B9"/>
    <mergeCell ref="C8:C9"/>
    <mergeCell ref="D8:D9"/>
    <mergeCell ref="E8:E9"/>
    <mergeCell ref="F8:F9"/>
    <mergeCell ref="G8:H8"/>
    <mergeCell ref="I8:I9"/>
    <mergeCell ref="A5:I5"/>
  </mergeCells>
  <pageMargins left="0.70866141732283472" right="0.70866141732283472" top="0.74803149606299213" bottom="0.74803149606299213" header="0.31496062992125984" footer="0.31496062992125984"/>
  <pageSetup paperSize="9" scale="7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J17"/>
  <sheetViews>
    <sheetView workbookViewId="0">
      <selection activeCell="G26" sqref="G26"/>
    </sheetView>
  </sheetViews>
  <sheetFormatPr defaultColWidth="10.140625" defaultRowHeight="15.75" x14ac:dyDescent="0.25"/>
  <cols>
    <col min="1" max="1" width="5" style="1" customWidth="1"/>
    <col min="2" max="2" width="29.85546875" style="1" customWidth="1"/>
    <col min="3" max="3" width="12.7109375" style="1" customWidth="1"/>
    <col min="4" max="4" width="9.5703125" style="1" customWidth="1"/>
    <col min="5" max="5" width="15" style="1" customWidth="1"/>
    <col min="6" max="6" width="14.85546875" style="1" customWidth="1"/>
    <col min="7" max="8" width="9" style="1" bestFit="1" customWidth="1"/>
    <col min="9" max="9" width="21.7109375" style="1" customWidth="1"/>
    <col min="10" max="10" width="47" style="1" customWidth="1"/>
    <col min="11" max="16384" width="10.140625" style="1"/>
  </cols>
  <sheetData>
    <row r="1" spans="1:10" x14ac:dyDescent="0.25">
      <c r="J1" s="208" t="s">
        <v>1290</v>
      </c>
    </row>
    <row r="2" spans="1:10" x14ac:dyDescent="0.25">
      <c r="A2" s="801" t="s">
        <v>17</v>
      </c>
      <c r="B2" s="801"/>
      <c r="C2" s="822" t="s">
        <v>9</v>
      </c>
      <c r="D2" s="822"/>
      <c r="E2" s="822"/>
      <c r="F2" s="209"/>
      <c r="G2" s="209"/>
      <c r="H2" s="209"/>
      <c r="I2" s="209"/>
      <c r="J2" s="209"/>
    </row>
    <row r="3" spans="1:10" x14ac:dyDescent="0.25">
      <c r="A3" s="799" t="s">
        <v>19</v>
      </c>
      <c r="B3" s="800"/>
      <c r="C3" s="822" t="s">
        <v>9</v>
      </c>
      <c r="D3" s="822"/>
      <c r="E3" s="822"/>
      <c r="F3" s="209"/>
      <c r="G3" s="209"/>
      <c r="H3" s="209"/>
      <c r="I3" s="209"/>
      <c r="J3" s="205"/>
    </row>
    <row r="4" spans="1:10" x14ac:dyDescent="0.25">
      <c r="A4" s="801" t="s">
        <v>20</v>
      </c>
      <c r="B4" s="801"/>
      <c r="C4" s="823" t="s">
        <v>892</v>
      </c>
      <c r="D4" s="823"/>
      <c r="E4" s="823"/>
      <c r="F4" s="209"/>
      <c r="G4" s="209"/>
      <c r="H4" s="209"/>
      <c r="I4" s="209"/>
      <c r="J4" s="209"/>
    </row>
    <row r="5" spans="1:10" x14ac:dyDescent="0.25">
      <c r="A5" s="958" t="s">
        <v>1694</v>
      </c>
      <c r="B5" s="958"/>
      <c r="C5" s="958"/>
      <c r="D5" s="958"/>
      <c r="E5" s="958"/>
      <c r="F5" s="958"/>
      <c r="G5" s="958"/>
      <c r="H5" s="958"/>
      <c r="I5" s="958"/>
      <c r="J5" s="958"/>
    </row>
    <row r="6" spans="1:10" x14ac:dyDescent="0.25">
      <c r="A6" s="805" t="s">
        <v>22</v>
      </c>
      <c r="B6" s="805"/>
      <c r="C6" s="805"/>
      <c r="D6" s="805"/>
      <c r="E6" s="805"/>
      <c r="F6" s="805"/>
      <c r="G6" s="805"/>
      <c r="H6" s="805"/>
      <c r="I6" s="805"/>
      <c r="J6" s="805"/>
    </row>
    <row r="7" spans="1:10" x14ac:dyDescent="0.25">
      <c r="A7" s="581"/>
      <c r="B7" s="581"/>
      <c r="C7" s="581"/>
      <c r="D7" s="581"/>
      <c r="E7" s="581"/>
      <c r="F7" s="581"/>
      <c r="G7" s="581"/>
      <c r="H7" s="581"/>
      <c r="I7" s="581"/>
      <c r="J7" s="608" t="s">
        <v>13</v>
      </c>
    </row>
    <row r="8" spans="1:10" x14ac:dyDescent="0.25">
      <c r="A8" s="806" t="s">
        <v>23</v>
      </c>
      <c r="B8" s="806" t="s">
        <v>24</v>
      </c>
      <c r="C8" s="806" t="s">
        <v>25</v>
      </c>
      <c r="D8" s="820" t="s">
        <v>26</v>
      </c>
      <c r="E8" s="806" t="s">
        <v>27</v>
      </c>
      <c r="F8" s="806" t="s">
        <v>28</v>
      </c>
      <c r="G8" s="808" t="s">
        <v>29</v>
      </c>
      <c r="H8" s="809"/>
      <c r="I8" s="810"/>
      <c r="J8" s="806" t="s">
        <v>1371</v>
      </c>
    </row>
    <row r="9" spans="1:10" x14ac:dyDescent="0.25">
      <c r="A9" s="807"/>
      <c r="B9" s="807"/>
      <c r="C9" s="807"/>
      <c r="D9" s="821"/>
      <c r="E9" s="807"/>
      <c r="F9" s="807"/>
      <c r="G9" s="547">
        <v>2017</v>
      </c>
      <c r="H9" s="547">
        <v>2018</v>
      </c>
      <c r="I9" s="547">
        <v>2019</v>
      </c>
      <c r="J9" s="807"/>
    </row>
    <row r="10" spans="1:10" x14ac:dyDescent="0.25">
      <c r="A10" s="17">
        <v>1</v>
      </c>
      <c r="B10" s="25">
        <v>2</v>
      </c>
      <c r="C10" s="25">
        <v>3</v>
      </c>
      <c r="D10" s="17">
        <v>4</v>
      </c>
      <c r="E10" s="25">
        <v>5</v>
      </c>
      <c r="F10" s="147" t="s">
        <v>31</v>
      </c>
      <c r="G10" s="147">
        <v>7</v>
      </c>
      <c r="H10" s="147">
        <v>8</v>
      </c>
      <c r="I10" s="147">
        <v>9</v>
      </c>
      <c r="J10" s="25">
        <v>10</v>
      </c>
    </row>
    <row r="11" spans="1:10" ht="47.25" x14ac:dyDescent="0.25">
      <c r="A11" s="631">
        <f>1+A10</f>
        <v>2</v>
      </c>
      <c r="B11" s="143" t="s">
        <v>1695</v>
      </c>
      <c r="C11" s="234" t="s">
        <v>184</v>
      </c>
      <c r="D11" s="234">
        <v>2</v>
      </c>
      <c r="E11" s="234">
        <v>3207</v>
      </c>
      <c r="F11" s="632">
        <f>D11*E11</f>
        <v>6414</v>
      </c>
      <c r="G11" s="632">
        <v>6414</v>
      </c>
      <c r="H11" s="632"/>
      <c r="I11" s="252"/>
      <c r="J11" s="219">
        <v>2000</v>
      </c>
    </row>
    <row r="12" spans="1:10" ht="31.5" x14ac:dyDescent="0.25">
      <c r="A12" s="631">
        <f t="shared" ref="A12:A16" si="0">1+A11</f>
        <v>3</v>
      </c>
      <c r="B12" s="143" t="s">
        <v>1696</v>
      </c>
      <c r="C12" s="234" t="s">
        <v>1697</v>
      </c>
      <c r="D12" s="234">
        <v>1</v>
      </c>
      <c r="E12" s="633">
        <v>21396</v>
      </c>
      <c r="F12" s="632">
        <f>D12*E12</f>
        <v>21396</v>
      </c>
      <c r="G12" s="632">
        <f t="shared" ref="G12" si="1">F12</f>
        <v>21396</v>
      </c>
      <c r="H12" s="632"/>
      <c r="I12" s="252"/>
      <c r="J12" s="219">
        <v>2000</v>
      </c>
    </row>
    <row r="13" spans="1:10" ht="31.5" x14ac:dyDescent="0.25">
      <c r="A13" s="631">
        <f t="shared" si="0"/>
        <v>4</v>
      </c>
      <c r="B13" s="143" t="s">
        <v>1698</v>
      </c>
      <c r="C13" s="234" t="s">
        <v>1699</v>
      </c>
      <c r="D13" s="234">
        <v>1</v>
      </c>
      <c r="E13" s="234">
        <v>690</v>
      </c>
      <c r="F13" s="632">
        <f>D13*E13</f>
        <v>690</v>
      </c>
      <c r="G13" s="632">
        <v>690</v>
      </c>
      <c r="H13" s="632"/>
      <c r="I13" s="252"/>
      <c r="J13" s="219">
        <v>1000</v>
      </c>
    </row>
    <row r="14" spans="1:10" ht="31.5" x14ac:dyDescent="0.25">
      <c r="A14" s="631">
        <f t="shared" si="0"/>
        <v>5</v>
      </c>
      <c r="B14" s="143" t="s">
        <v>1700</v>
      </c>
      <c r="C14" s="234" t="s">
        <v>1701</v>
      </c>
      <c r="D14" s="234">
        <v>1</v>
      </c>
      <c r="E14" s="234">
        <v>1500</v>
      </c>
      <c r="F14" s="632">
        <f>D14*E14</f>
        <v>1500</v>
      </c>
      <c r="G14" s="632">
        <v>1500</v>
      </c>
      <c r="H14" s="632"/>
      <c r="I14" s="252"/>
      <c r="J14" s="219">
        <v>1000</v>
      </c>
    </row>
    <row r="15" spans="1:10" ht="47.25" x14ac:dyDescent="0.25">
      <c r="A15" s="631">
        <f t="shared" si="0"/>
        <v>6</v>
      </c>
      <c r="B15" s="634" t="s">
        <v>1702</v>
      </c>
      <c r="C15" s="234" t="s">
        <v>184</v>
      </c>
      <c r="D15" s="234">
        <v>1</v>
      </c>
      <c r="E15" s="234">
        <v>1920</v>
      </c>
      <c r="F15" s="632">
        <f t="shared" ref="F15:F16" si="2">D15*E15</f>
        <v>1920</v>
      </c>
      <c r="G15" s="632"/>
      <c r="H15" s="632">
        <f>F15</f>
        <v>1920</v>
      </c>
      <c r="I15" s="252"/>
      <c r="J15" s="219">
        <v>2000</v>
      </c>
    </row>
    <row r="16" spans="1:10" ht="47.25" x14ac:dyDescent="0.25">
      <c r="A16" s="631">
        <f t="shared" si="0"/>
        <v>7</v>
      </c>
      <c r="B16" s="634" t="s">
        <v>1703</v>
      </c>
      <c r="C16" s="234" t="s">
        <v>1704</v>
      </c>
      <c r="D16" s="234">
        <v>1</v>
      </c>
      <c r="E16" s="234">
        <v>31380</v>
      </c>
      <c r="F16" s="632">
        <f t="shared" si="2"/>
        <v>31380</v>
      </c>
      <c r="G16" s="632"/>
      <c r="H16" s="632">
        <v>37380</v>
      </c>
      <c r="I16" s="252"/>
      <c r="J16" s="219">
        <v>2000</v>
      </c>
    </row>
    <row r="17" spans="1:10" x14ac:dyDescent="0.25">
      <c r="A17" s="477"/>
      <c r="B17" s="957" t="s">
        <v>40</v>
      </c>
      <c r="C17" s="957"/>
      <c r="D17" s="957"/>
      <c r="E17" s="957"/>
      <c r="F17" s="635">
        <f>SUM(G17:H17)</f>
        <v>69300</v>
      </c>
      <c r="G17" s="635">
        <f>SUM(G11:G16)</f>
        <v>30000</v>
      </c>
      <c r="H17" s="635">
        <f>SUM(H15:H16)</f>
        <v>39300</v>
      </c>
      <c r="I17" s="636"/>
      <c r="J17" s="574"/>
    </row>
  </sheetData>
  <mergeCells count="17">
    <mergeCell ref="A2:B2"/>
    <mergeCell ref="C2:E2"/>
    <mergeCell ref="A3:B3"/>
    <mergeCell ref="C3:E3"/>
    <mergeCell ref="A4:B4"/>
    <mergeCell ref="C4:E4"/>
    <mergeCell ref="B17:E17"/>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75"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J26"/>
  <sheetViews>
    <sheetView zoomScale="80" zoomScaleNormal="80" workbookViewId="0">
      <selection activeCell="E12" sqref="E12"/>
    </sheetView>
  </sheetViews>
  <sheetFormatPr defaultRowHeight="15.75" x14ac:dyDescent="0.25"/>
  <cols>
    <col min="1" max="1" width="5" style="1" customWidth="1"/>
    <col min="2" max="2" width="52.140625" style="1" customWidth="1"/>
    <col min="3" max="3" width="13.28515625" style="1" customWidth="1"/>
    <col min="4" max="4" width="10" style="1" customWidth="1"/>
    <col min="5" max="5" width="15.140625" style="1" customWidth="1"/>
    <col min="6" max="6" width="12.85546875" style="1" customWidth="1"/>
    <col min="7" max="7" width="10.140625" style="1" bestFit="1" customWidth="1"/>
    <col min="8" max="8" width="9" style="1" bestFit="1" customWidth="1"/>
    <col min="9" max="9" width="8.7109375" style="1" bestFit="1" customWidth="1"/>
    <col min="10" max="10" width="27" style="1" customWidth="1"/>
    <col min="11" max="11" width="18.7109375" style="1" customWidth="1"/>
    <col min="12" max="16384" width="9.140625" style="1"/>
  </cols>
  <sheetData>
    <row r="1" spans="1:10" x14ac:dyDescent="0.25">
      <c r="H1"/>
      <c r="J1" s="208" t="s">
        <v>1288</v>
      </c>
    </row>
    <row r="2" spans="1:10" x14ac:dyDescent="0.25">
      <c r="A2" s="1082" t="s">
        <v>17</v>
      </c>
      <c r="B2" s="1082"/>
      <c r="C2" s="986" t="s">
        <v>8</v>
      </c>
      <c r="D2" s="986"/>
      <c r="E2" s="986"/>
    </row>
    <row r="3" spans="1:10" x14ac:dyDescent="0.25">
      <c r="A3" s="1083" t="s">
        <v>19</v>
      </c>
      <c r="B3" s="1084"/>
      <c r="C3" s="986" t="s">
        <v>8</v>
      </c>
      <c r="D3" s="986"/>
      <c r="E3" s="986"/>
      <c r="J3" s="1085"/>
    </row>
    <row r="4" spans="1:10" x14ac:dyDescent="0.25">
      <c r="A4" s="1082" t="s">
        <v>20</v>
      </c>
      <c r="B4" s="1082"/>
      <c r="C4" s="1086" t="s">
        <v>12</v>
      </c>
      <c r="D4" s="1086"/>
      <c r="E4" s="1086"/>
    </row>
    <row r="5" spans="1:10" x14ac:dyDescent="0.25">
      <c r="A5" s="581"/>
      <c r="B5" s="581"/>
      <c r="C5" s="581"/>
      <c r="D5" s="581"/>
      <c r="E5" s="581"/>
      <c r="F5" s="581"/>
      <c r="G5" s="581"/>
      <c r="H5" s="581"/>
      <c r="I5" s="581"/>
      <c r="J5" s="608" t="s">
        <v>13</v>
      </c>
    </row>
    <row r="6" spans="1:10" x14ac:dyDescent="0.25">
      <c r="A6" s="1087" t="s">
        <v>1982</v>
      </c>
      <c r="B6" s="1087"/>
      <c r="C6" s="1087"/>
      <c r="D6" s="1087"/>
      <c r="E6" s="1087"/>
      <c r="F6" s="1087"/>
      <c r="G6" s="1087"/>
      <c r="H6" s="1087"/>
      <c r="I6" s="1087"/>
      <c r="J6" s="1087"/>
    </row>
    <row r="7" spans="1:10" x14ac:dyDescent="0.25">
      <c r="A7" s="1095" t="s">
        <v>22</v>
      </c>
      <c r="B7" s="1095"/>
      <c r="C7" s="1095"/>
      <c r="D7" s="1095"/>
      <c r="E7" s="1095"/>
      <c r="F7" s="1095"/>
      <c r="G7" s="1095"/>
      <c r="H7" s="1095"/>
      <c r="I7" s="1095"/>
      <c r="J7" s="1095"/>
    </row>
    <row r="8" spans="1:10" x14ac:dyDescent="0.25">
      <c r="A8" s="581"/>
      <c r="B8" s="581"/>
      <c r="C8" s="581"/>
      <c r="D8" s="581"/>
      <c r="E8" s="581"/>
      <c r="F8" s="581"/>
      <c r="G8" s="581"/>
      <c r="H8" s="581"/>
      <c r="I8" s="581"/>
      <c r="J8" s="608" t="s">
        <v>13</v>
      </c>
    </row>
    <row r="9" spans="1:10" ht="47.25" x14ac:dyDescent="0.25">
      <c r="A9" s="762" t="s">
        <v>23</v>
      </c>
      <c r="B9" s="762" t="s">
        <v>24</v>
      </c>
      <c r="C9" s="762" t="s">
        <v>25</v>
      </c>
      <c r="D9" s="762" t="s">
        <v>26</v>
      </c>
      <c r="E9" s="762" t="s">
        <v>27</v>
      </c>
      <c r="F9" s="759" t="s">
        <v>28</v>
      </c>
      <c r="G9" s="808" t="s">
        <v>29</v>
      </c>
      <c r="H9" s="809"/>
      <c r="I9" s="810"/>
      <c r="J9" s="762" t="s">
        <v>1291</v>
      </c>
    </row>
    <row r="10" spans="1:10" x14ac:dyDescent="0.25">
      <c r="A10" s="764">
        <v>1</v>
      </c>
      <c r="B10" s="234">
        <v>2</v>
      </c>
      <c r="C10" s="234">
        <v>3</v>
      </c>
      <c r="D10" s="764">
        <v>4</v>
      </c>
      <c r="E10" s="234">
        <v>5</v>
      </c>
      <c r="F10" s="1096" t="s">
        <v>31</v>
      </c>
      <c r="G10" s="762">
        <v>2017</v>
      </c>
      <c r="H10" s="762">
        <v>2018</v>
      </c>
      <c r="I10" s="762">
        <v>2019</v>
      </c>
      <c r="J10" s="234">
        <v>7</v>
      </c>
    </row>
    <row r="11" spans="1:10" ht="47.25" x14ac:dyDescent="0.25">
      <c r="A11" s="244" t="s">
        <v>32</v>
      </c>
      <c r="B11" s="1097" t="s">
        <v>1705</v>
      </c>
      <c r="C11" s="383" t="s">
        <v>1706</v>
      </c>
      <c r="D11" s="383">
        <v>1</v>
      </c>
      <c r="E11" s="1098">
        <f>F11/D11</f>
        <v>1300</v>
      </c>
      <c r="F11" s="408">
        <f>SUM(G11:I11)</f>
        <v>1300</v>
      </c>
      <c r="G11" s="408">
        <v>1300</v>
      </c>
      <c r="H11" s="1099"/>
      <c r="I11" s="383">
        <v>0</v>
      </c>
      <c r="J11" s="639" t="s">
        <v>1983</v>
      </c>
    </row>
    <row r="12" spans="1:10" ht="31.5" x14ac:dyDescent="0.25">
      <c r="A12" s="244" t="s">
        <v>33</v>
      </c>
      <c r="B12" s="1097" t="s">
        <v>1118</v>
      </c>
      <c r="C12" s="383" t="s">
        <v>1706</v>
      </c>
      <c r="D12" s="383">
        <v>1</v>
      </c>
      <c r="E12" s="1098">
        <f t="shared" ref="E12:E13" si="0">F12/D12</f>
        <v>7309</v>
      </c>
      <c r="F12" s="408">
        <f t="shared" ref="F12:F25" si="1">SUM(G12:I12)</f>
        <v>7309</v>
      </c>
      <c r="G12" s="408">
        <v>3660</v>
      </c>
      <c r="H12" s="1100">
        <f>259+3216+174</f>
        <v>3649</v>
      </c>
      <c r="I12" s="383">
        <v>0</v>
      </c>
      <c r="J12" s="640">
        <v>1000</v>
      </c>
    </row>
    <row r="13" spans="1:10" ht="47.25" x14ac:dyDescent="0.25">
      <c r="A13" s="1101" t="s">
        <v>35</v>
      </c>
      <c r="B13" s="1102" t="s">
        <v>1707</v>
      </c>
      <c r="C13" s="1103" t="s">
        <v>1119</v>
      </c>
      <c r="D13" s="1103">
        <v>1</v>
      </c>
      <c r="E13" s="1104">
        <f t="shared" si="0"/>
        <v>83574</v>
      </c>
      <c r="F13" s="1099">
        <f t="shared" si="1"/>
        <v>83574</v>
      </c>
      <c r="G13" s="1099">
        <v>30058</v>
      </c>
      <c r="H13" s="1099">
        <v>48312</v>
      </c>
      <c r="I13" s="1103">
        <v>5204</v>
      </c>
      <c r="J13" s="1105" t="s">
        <v>1984</v>
      </c>
    </row>
    <row r="14" spans="1:10" x14ac:dyDescent="0.25">
      <c r="A14" s="1106" t="s">
        <v>54</v>
      </c>
      <c r="B14" s="1107" t="s">
        <v>1985</v>
      </c>
      <c r="C14" s="1108"/>
      <c r="D14" s="1108">
        <v>4</v>
      </c>
      <c r="E14" s="1109">
        <f>F14/D14</f>
        <v>107</v>
      </c>
      <c r="F14" s="1110">
        <f t="shared" si="1"/>
        <v>428</v>
      </c>
      <c r="G14" s="1110"/>
      <c r="H14" s="1110"/>
      <c r="I14" s="1108">
        <v>428</v>
      </c>
      <c r="J14" s="1111"/>
    </row>
    <row r="15" spans="1:10" x14ac:dyDescent="0.25">
      <c r="A15" s="1106" t="s">
        <v>55</v>
      </c>
      <c r="B15" s="1107" t="s">
        <v>1986</v>
      </c>
      <c r="C15" s="1108"/>
      <c r="D15" s="1108">
        <v>106</v>
      </c>
      <c r="E15" s="1109">
        <f>F15/D15</f>
        <v>295</v>
      </c>
      <c r="F15" s="1110">
        <f t="shared" si="1"/>
        <v>31270</v>
      </c>
      <c r="G15" s="1110">
        <v>28514</v>
      </c>
      <c r="H15" s="1110">
        <v>2756</v>
      </c>
      <c r="I15" s="1108"/>
      <c r="J15" s="1111"/>
    </row>
    <row r="16" spans="1:10" x14ac:dyDescent="0.25">
      <c r="A16" s="1106" t="s">
        <v>56</v>
      </c>
      <c r="B16" s="1107" t="s">
        <v>1987</v>
      </c>
      <c r="C16" s="1108"/>
      <c r="D16" s="1108">
        <v>1</v>
      </c>
      <c r="E16" s="1109">
        <f>F16/D16</f>
        <v>33264</v>
      </c>
      <c r="F16" s="1110">
        <f t="shared" si="1"/>
        <v>33264</v>
      </c>
      <c r="G16" s="1110"/>
      <c r="H16" s="1110">
        <f>31488</f>
        <v>31488</v>
      </c>
      <c r="I16" s="1108">
        <f>496+1331-51</f>
        <v>1776</v>
      </c>
      <c r="J16" s="1111"/>
    </row>
    <row r="17" spans="1:10" x14ac:dyDescent="0.25">
      <c r="A17" s="1106" t="s">
        <v>553</v>
      </c>
      <c r="B17" s="1107" t="s">
        <v>1988</v>
      </c>
      <c r="C17" s="1108"/>
      <c r="D17" s="1108">
        <v>1</v>
      </c>
      <c r="E17" s="1109">
        <f>F17/D17</f>
        <v>600</v>
      </c>
      <c r="F17" s="1110">
        <f t="shared" si="1"/>
        <v>600</v>
      </c>
      <c r="G17" s="1110"/>
      <c r="H17" s="1110">
        <v>600</v>
      </c>
      <c r="I17" s="1108"/>
      <c r="J17" s="1111"/>
    </row>
    <row r="18" spans="1:10" ht="31.5" x14ac:dyDescent="0.25">
      <c r="A18" s="1106" t="s">
        <v>555</v>
      </c>
      <c r="B18" s="1107" t="s">
        <v>1989</v>
      </c>
      <c r="C18" s="1108"/>
      <c r="D18" s="1108">
        <f>F18/E18</f>
        <v>3002.4</v>
      </c>
      <c r="E18" s="1109">
        <v>5</v>
      </c>
      <c r="F18" s="1110">
        <f>SUM(G18:I18)</f>
        <v>15012</v>
      </c>
      <c r="G18" s="1110">
        <f>1483+20+41</f>
        <v>1544</v>
      </c>
      <c r="H18" s="1110">
        <f>4950+2648+4611+1252+7</f>
        <v>13468</v>
      </c>
      <c r="I18" s="1108"/>
      <c r="J18" s="1111"/>
    </row>
    <row r="19" spans="1:10" x14ac:dyDescent="0.25">
      <c r="A19" s="1106" t="s">
        <v>557</v>
      </c>
      <c r="B19" s="1107" t="s">
        <v>1990</v>
      </c>
      <c r="C19" s="1108"/>
      <c r="D19" s="1108">
        <v>500</v>
      </c>
      <c r="E19" s="1109">
        <v>6</v>
      </c>
      <c r="F19" s="1110">
        <f t="shared" ref="F19" si="2">SUM(G19:I19)</f>
        <v>3000</v>
      </c>
      <c r="G19" s="1110"/>
      <c r="H19" s="1110"/>
      <c r="I19" s="1108">
        <v>3000</v>
      </c>
      <c r="J19" s="1111"/>
    </row>
    <row r="20" spans="1:10" ht="47.25" x14ac:dyDescent="0.25">
      <c r="A20" s="244" t="s">
        <v>37</v>
      </c>
      <c r="B20" s="1097" t="s">
        <v>1708</v>
      </c>
      <c r="C20" s="383" t="s">
        <v>1119</v>
      </c>
      <c r="D20" s="383">
        <v>1</v>
      </c>
      <c r="E20" s="1098">
        <f>F20/D20</f>
        <v>19327</v>
      </c>
      <c r="F20" s="408">
        <f t="shared" si="1"/>
        <v>19327</v>
      </c>
      <c r="G20" s="408">
        <v>1300</v>
      </c>
      <c r="H20" s="1100"/>
      <c r="I20" s="383">
        <v>18027</v>
      </c>
      <c r="J20" s="639" t="s">
        <v>1991</v>
      </c>
    </row>
    <row r="21" spans="1:10" x14ac:dyDescent="0.25">
      <c r="A21" s="1106" t="s">
        <v>564</v>
      </c>
      <c r="B21" s="1107" t="s">
        <v>1992</v>
      </c>
      <c r="C21" s="1108"/>
      <c r="D21" s="1108">
        <v>1</v>
      </c>
      <c r="E21" s="1109">
        <f>F21/D21</f>
        <v>1300</v>
      </c>
      <c r="F21" s="1110">
        <f t="shared" si="1"/>
        <v>1300</v>
      </c>
      <c r="G21" s="1110">
        <f>855+445</f>
        <v>1300</v>
      </c>
      <c r="H21" s="1110"/>
      <c r="I21" s="1108"/>
      <c r="J21" s="1111"/>
    </row>
    <row r="22" spans="1:10" ht="31.5" x14ac:dyDescent="0.25">
      <c r="A22" s="1106" t="s">
        <v>566</v>
      </c>
      <c r="B22" s="1107" t="s">
        <v>1993</v>
      </c>
      <c r="C22" s="1108"/>
      <c r="D22" s="1108">
        <v>4</v>
      </c>
      <c r="E22" s="1112">
        <f t="shared" ref="E22:E24" si="3">F22/D22</f>
        <v>122.5</v>
      </c>
      <c r="F22" s="1110">
        <f t="shared" ref="F22:F24" si="4">SUM(G22:I22)</f>
        <v>490</v>
      </c>
      <c r="G22" s="1110"/>
      <c r="H22" s="1110"/>
      <c r="I22" s="1108">
        <v>490</v>
      </c>
      <c r="J22" s="1111"/>
    </row>
    <row r="23" spans="1:10" ht="47.25" x14ac:dyDescent="0.25">
      <c r="A23" s="1106" t="s">
        <v>568</v>
      </c>
      <c r="B23" s="1107" t="s">
        <v>1994</v>
      </c>
      <c r="C23" s="1108"/>
      <c r="D23" s="1108">
        <v>1</v>
      </c>
      <c r="E23" s="1109">
        <f t="shared" si="3"/>
        <v>14387</v>
      </c>
      <c r="F23" s="1110">
        <f t="shared" si="4"/>
        <v>14387</v>
      </c>
      <c r="G23" s="1110"/>
      <c r="H23" s="1110"/>
      <c r="I23" s="1108">
        <f>422+13965</f>
        <v>14387</v>
      </c>
      <c r="J23" s="1111"/>
    </row>
    <row r="24" spans="1:10" ht="31.5" x14ac:dyDescent="0.25">
      <c r="A24" s="1106" t="s">
        <v>570</v>
      </c>
      <c r="B24" s="1107" t="s">
        <v>1995</v>
      </c>
      <c r="C24" s="1108"/>
      <c r="D24" s="1108">
        <v>1</v>
      </c>
      <c r="E24" s="1109">
        <f t="shared" si="3"/>
        <v>3150</v>
      </c>
      <c r="F24" s="1110">
        <f t="shared" si="4"/>
        <v>3150</v>
      </c>
      <c r="G24" s="1110"/>
      <c r="H24" s="1110"/>
      <c r="I24" s="1108">
        <f>150+3000</f>
        <v>3150</v>
      </c>
      <c r="J24" s="1111"/>
    </row>
    <row r="25" spans="1:10" ht="31.5" x14ac:dyDescent="0.25">
      <c r="A25" s="1113" t="s">
        <v>285</v>
      </c>
      <c r="B25" s="1097" t="s">
        <v>1709</v>
      </c>
      <c r="C25" s="383" t="s">
        <v>187</v>
      </c>
      <c r="D25" s="383">
        <v>30</v>
      </c>
      <c r="E25" s="1114">
        <f>F25/D25</f>
        <v>378.87</v>
      </c>
      <c r="F25" s="408">
        <f t="shared" si="1"/>
        <v>11366</v>
      </c>
      <c r="G25" s="408">
        <v>5999</v>
      </c>
      <c r="H25" s="1100">
        <f>650+156</f>
        <v>806</v>
      </c>
      <c r="I25" s="383">
        <v>4561</v>
      </c>
      <c r="J25" s="640">
        <v>1000</v>
      </c>
    </row>
    <row r="26" spans="1:10" x14ac:dyDescent="0.25">
      <c r="A26" s="126"/>
      <c r="B26" s="803" t="s">
        <v>40</v>
      </c>
      <c r="C26" s="803"/>
      <c r="D26" s="803"/>
      <c r="E26" s="803"/>
      <c r="F26" s="7">
        <f>SUM(F11:F25)-F21-F22-F23-F24-F14-F15-F16-F17-F18-F19</f>
        <v>122876</v>
      </c>
      <c r="G26" s="7">
        <f t="shared" ref="G26:I26" si="5">SUM(G11:G25)-G21-G22-G23-G24-G14-G15-G16-G17-G18-G19</f>
        <v>42317</v>
      </c>
      <c r="H26" s="7">
        <f t="shared" si="5"/>
        <v>52767</v>
      </c>
      <c r="I26" s="7">
        <f t="shared" si="5"/>
        <v>27792</v>
      </c>
      <c r="J26" s="7"/>
    </row>
  </sheetData>
  <mergeCells count="10">
    <mergeCell ref="A6:J6"/>
    <mergeCell ref="A7:J7"/>
    <mergeCell ref="G9:I9"/>
    <mergeCell ref="B26:E26"/>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8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J15"/>
  <sheetViews>
    <sheetView workbookViewId="0">
      <selection activeCell="A6" sqref="A6:J6"/>
    </sheetView>
  </sheetViews>
  <sheetFormatPr defaultColWidth="11.7109375" defaultRowHeight="15.75" x14ac:dyDescent="0.25"/>
  <cols>
    <col min="1" max="1" width="4.28515625" style="364" customWidth="1"/>
    <col min="2" max="2" width="45.85546875" style="364" customWidth="1"/>
    <col min="3" max="3" width="16.42578125" style="364" customWidth="1"/>
    <col min="4" max="4" width="8.28515625" style="364" customWidth="1"/>
    <col min="5" max="5" width="12.85546875" style="364" customWidth="1"/>
    <col min="6" max="6" width="12.5703125" style="364" customWidth="1"/>
    <col min="7" max="7" width="17.5703125" style="1" customWidth="1"/>
    <col min="8" max="8" width="15.5703125" style="1" customWidth="1"/>
    <col min="9" max="9" width="5.5703125" style="1" bestFit="1" customWidth="1"/>
    <col min="10" max="10" width="40.28515625" style="364" customWidth="1"/>
    <col min="11" max="259" width="11.7109375" style="364"/>
    <col min="260" max="260" width="4.28515625" style="364" customWidth="1"/>
    <col min="261" max="261" width="15.28515625" style="364" customWidth="1"/>
    <col min="262" max="262" width="13.42578125" style="364" customWidth="1"/>
    <col min="263" max="263" width="14.85546875" style="364" customWidth="1"/>
    <col min="264" max="264" width="12.85546875" style="364" customWidth="1"/>
    <col min="265" max="265" width="18.5703125" style="364" customWidth="1"/>
    <col min="266" max="266" width="40.28515625" style="364" customWidth="1"/>
    <col min="267" max="515" width="11.7109375" style="364"/>
    <col min="516" max="516" width="4.28515625" style="364" customWidth="1"/>
    <col min="517" max="517" width="15.28515625" style="364" customWidth="1"/>
    <col min="518" max="518" width="13.42578125" style="364" customWidth="1"/>
    <col min="519" max="519" width="14.85546875" style="364" customWidth="1"/>
    <col min="520" max="520" width="12.85546875" style="364" customWidth="1"/>
    <col min="521" max="521" width="18.5703125" style="364" customWidth="1"/>
    <col min="522" max="522" width="40.28515625" style="364" customWidth="1"/>
    <col min="523" max="771" width="11.7109375" style="364"/>
    <col min="772" max="772" width="4.28515625" style="364" customWidth="1"/>
    <col min="773" max="773" width="15.28515625" style="364" customWidth="1"/>
    <col min="774" max="774" width="13.42578125" style="364" customWidth="1"/>
    <col min="775" max="775" width="14.85546875" style="364" customWidth="1"/>
    <col min="776" max="776" width="12.85546875" style="364" customWidth="1"/>
    <col min="777" max="777" width="18.5703125" style="364" customWidth="1"/>
    <col min="778" max="778" width="40.28515625" style="364" customWidth="1"/>
    <col min="779" max="1027" width="11.7109375" style="364"/>
    <col min="1028" max="1028" width="4.28515625" style="364" customWidth="1"/>
    <col min="1029" max="1029" width="15.28515625" style="364" customWidth="1"/>
    <col min="1030" max="1030" width="13.42578125" style="364" customWidth="1"/>
    <col min="1031" max="1031" width="14.85546875" style="364" customWidth="1"/>
    <col min="1032" max="1032" width="12.85546875" style="364" customWidth="1"/>
    <col min="1033" max="1033" width="18.5703125" style="364" customWidth="1"/>
    <col min="1034" max="1034" width="40.28515625" style="364" customWidth="1"/>
    <col min="1035" max="1283" width="11.7109375" style="364"/>
    <col min="1284" max="1284" width="4.28515625" style="364" customWidth="1"/>
    <col min="1285" max="1285" width="15.28515625" style="364" customWidth="1"/>
    <col min="1286" max="1286" width="13.42578125" style="364" customWidth="1"/>
    <col min="1287" max="1287" width="14.85546875" style="364" customWidth="1"/>
    <col min="1288" max="1288" width="12.85546875" style="364" customWidth="1"/>
    <col min="1289" max="1289" width="18.5703125" style="364" customWidth="1"/>
    <col min="1290" max="1290" width="40.28515625" style="364" customWidth="1"/>
    <col min="1291" max="1539" width="11.7109375" style="364"/>
    <col min="1540" max="1540" width="4.28515625" style="364" customWidth="1"/>
    <col min="1541" max="1541" width="15.28515625" style="364" customWidth="1"/>
    <col min="1542" max="1542" width="13.42578125" style="364" customWidth="1"/>
    <col min="1543" max="1543" width="14.85546875" style="364" customWidth="1"/>
    <col min="1544" max="1544" width="12.85546875" style="364" customWidth="1"/>
    <col min="1545" max="1545" width="18.5703125" style="364" customWidth="1"/>
    <col min="1546" max="1546" width="40.28515625" style="364" customWidth="1"/>
    <col min="1547" max="1795" width="11.7109375" style="364"/>
    <col min="1796" max="1796" width="4.28515625" style="364" customWidth="1"/>
    <col min="1797" max="1797" width="15.28515625" style="364" customWidth="1"/>
    <col min="1798" max="1798" width="13.42578125" style="364" customWidth="1"/>
    <col min="1799" max="1799" width="14.85546875" style="364" customWidth="1"/>
    <col min="1800" max="1800" width="12.85546875" style="364" customWidth="1"/>
    <col min="1801" max="1801" width="18.5703125" style="364" customWidth="1"/>
    <col min="1802" max="1802" width="40.28515625" style="364" customWidth="1"/>
    <col min="1803" max="2051" width="11.7109375" style="364"/>
    <col min="2052" max="2052" width="4.28515625" style="364" customWidth="1"/>
    <col min="2053" max="2053" width="15.28515625" style="364" customWidth="1"/>
    <col min="2054" max="2054" width="13.42578125" style="364" customWidth="1"/>
    <col min="2055" max="2055" width="14.85546875" style="364" customWidth="1"/>
    <col min="2056" max="2056" width="12.85546875" style="364" customWidth="1"/>
    <col min="2057" max="2057" width="18.5703125" style="364" customWidth="1"/>
    <col min="2058" max="2058" width="40.28515625" style="364" customWidth="1"/>
    <col min="2059" max="2307" width="11.7109375" style="364"/>
    <col min="2308" max="2308" width="4.28515625" style="364" customWidth="1"/>
    <col min="2309" max="2309" width="15.28515625" style="364" customWidth="1"/>
    <col min="2310" max="2310" width="13.42578125" style="364" customWidth="1"/>
    <col min="2311" max="2311" width="14.85546875" style="364" customWidth="1"/>
    <col min="2312" max="2312" width="12.85546875" style="364" customWidth="1"/>
    <col min="2313" max="2313" width="18.5703125" style="364" customWidth="1"/>
    <col min="2314" max="2314" width="40.28515625" style="364" customWidth="1"/>
    <col min="2315" max="2563" width="11.7109375" style="364"/>
    <col min="2564" max="2564" width="4.28515625" style="364" customWidth="1"/>
    <col min="2565" max="2565" width="15.28515625" style="364" customWidth="1"/>
    <col min="2566" max="2566" width="13.42578125" style="364" customWidth="1"/>
    <col min="2567" max="2567" width="14.85546875" style="364" customWidth="1"/>
    <col min="2568" max="2568" width="12.85546875" style="364" customWidth="1"/>
    <col min="2569" max="2569" width="18.5703125" style="364" customWidth="1"/>
    <col min="2570" max="2570" width="40.28515625" style="364" customWidth="1"/>
    <col min="2571" max="2819" width="11.7109375" style="364"/>
    <col min="2820" max="2820" width="4.28515625" style="364" customWidth="1"/>
    <col min="2821" max="2821" width="15.28515625" style="364" customWidth="1"/>
    <col min="2822" max="2822" width="13.42578125" style="364" customWidth="1"/>
    <col min="2823" max="2823" width="14.85546875" style="364" customWidth="1"/>
    <col min="2824" max="2824" width="12.85546875" style="364" customWidth="1"/>
    <col min="2825" max="2825" width="18.5703125" style="364" customWidth="1"/>
    <col min="2826" max="2826" width="40.28515625" style="364" customWidth="1"/>
    <col min="2827" max="3075" width="11.7109375" style="364"/>
    <col min="3076" max="3076" width="4.28515625" style="364" customWidth="1"/>
    <col min="3077" max="3077" width="15.28515625" style="364" customWidth="1"/>
    <col min="3078" max="3078" width="13.42578125" style="364" customWidth="1"/>
    <col min="3079" max="3079" width="14.85546875" style="364" customWidth="1"/>
    <col min="3080" max="3080" width="12.85546875" style="364" customWidth="1"/>
    <col min="3081" max="3081" width="18.5703125" style="364" customWidth="1"/>
    <col min="3082" max="3082" width="40.28515625" style="364" customWidth="1"/>
    <col min="3083" max="3331" width="11.7109375" style="364"/>
    <col min="3332" max="3332" width="4.28515625" style="364" customWidth="1"/>
    <col min="3333" max="3333" width="15.28515625" style="364" customWidth="1"/>
    <col min="3334" max="3334" width="13.42578125" style="364" customWidth="1"/>
    <col min="3335" max="3335" width="14.85546875" style="364" customWidth="1"/>
    <col min="3336" max="3336" width="12.85546875" style="364" customWidth="1"/>
    <col min="3337" max="3337" width="18.5703125" style="364" customWidth="1"/>
    <col min="3338" max="3338" width="40.28515625" style="364" customWidth="1"/>
    <col min="3339" max="3587" width="11.7109375" style="364"/>
    <col min="3588" max="3588" width="4.28515625" style="364" customWidth="1"/>
    <col min="3589" max="3589" width="15.28515625" style="364" customWidth="1"/>
    <col min="3590" max="3590" width="13.42578125" style="364" customWidth="1"/>
    <col min="3591" max="3591" width="14.85546875" style="364" customWidth="1"/>
    <col min="3592" max="3592" width="12.85546875" style="364" customWidth="1"/>
    <col min="3593" max="3593" width="18.5703125" style="364" customWidth="1"/>
    <col min="3594" max="3594" width="40.28515625" style="364" customWidth="1"/>
    <col min="3595" max="3843" width="11.7109375" style="364"/>
    <col min="3844" max="3844" width="4.28515625" style="364" customWidth="1"/>
    <col min="3845" max="3845" width="15.28515625" style="364" customWidth="1"/>
    <col min="3846" max="3846" width="13.42578125" style="364" customWidth="1"/>
    <col min="3847" max="3847" width="14.85546875" style="364" customWidth="1"/>
    <col min="3848" max="3848" width="12.85546875" style="364" customWidth="1"/>
    <col min="3849" max="3849" width="18.5703125" style="364" customWidth="1"/>
    <col min="3850" max="3850" width="40.28515625" style="364" customWidth="1"/>
    <col min="3851" max="4099" width="11.7109375" style="364"/>
    <col min="4100" max="4100" width="4.28515625" style="364" customWidth="1"/>
    <col min="4101" max="4101" width="15.28515625" style="364" customWidth="1"/>
    <col min="4102" max="4102" width="13.42578125" style="364" customWidth="1"/>
    <col min="4103" max="4103" width="14.85546875" style="364" customWidth="1"/>
    <col min="4104" max="4104" width="12.85546875" style="364" customWidth="1"/>
    <col min="4105" max="4105" width="18.5703125" style="364" customWidth="1"/>
    <col min="4106" max="4106" width="40.28515625" style="364" customWidth="1"/>
    <col min="4107" max="4355" width="11.7109375" style="364"/>
    <col min="4356" max="4356" width="4.28515625" style="364" customWidth="1"/>
    <col min="4357" max="4357" width="15.28515625" style="364" customWidth="1"/>
    <col min="4358" max="4358" width="13.42578125" style="364" customWidth="1"/>
    <col min="4359" max="4359" width="14.85546875" style="364" customWidth="1"/>
    <col min="4360" max="4360" width="12.85546875" style="364" customWidth="1"/>
    <col min="4361" max="4361" width="18.5703125" style="364" customWidth="1"/>
    <col min="4362" max="4362" width="40.28515625" style="364" customWidth="1"/>
    <col min="4363" max="4611" width="11.7109375" style="364"/>
    <col min="4612" max="4612" width="4.28515625" style="364" customWidth="1"/>
    <col min="4613" max="4613" width="15.28515625" style="364" customWidth="1"/>
    <col min="4614" max="4614" width="13.42578125" style="364" customWidth="1"/>
    <col min="4615" max="4615" width="14.85546875" style="364" customWidth="1"/>
    <col min="4616" max="4616" width="12.85546875" style="364" customWidth="1"/>
    <col min="4617" max="4617" width="18.5703125" style="364" customWidth="1"/>
    <col min="4618" max="4618" width="40.28515625" style="364" customWidth="1"/>
    <col min="4619" max="4867" width="11.7109375" style="364"/>
    <col min="4868" max="4868" width="4.28515625" style="364" customWidth="1"/>
    <col min="4869" max="4869" width="15.28515625" style="364" customWidth="1"/>
    <col min="4870" max="4870" width="13.42578125" style="364" customWidth="1"/>
    <col min="4871" max="4871" width="14.85546875" style="364" customWidth="1"/>
    <col min="4872" max="4872" width="12.85546875" style="364" customWidth="1"/>
    <col min="4873" max="4873" width="18.5703125" style="364" customWidth="1"/>
    <col min="4874" max="4874" width="40.28515625" style="364" customWidth="1"/>
    <col min="4875" max="5123" width="11.7109375" style="364"/>
    <col min="5124" max="5124" width="4.28515625" style="364" customWidth="1"/>
    <col min="5125" max="5125" width="15.28515625" style="364" customWidth="1"/>
    <col min="5126" max="5126" width="13.42578125" style="364" customWidth="1"/>
    <col min="5127" max="5127" width="14.85546875" style="364" customWidth="1"/>
    <col min="5128" max="5128" width="12.85546875" style="364" customWidth="1"/>
    <col min="5129" max="5129" width="18.5703125" style="364" customWidth="1"/>
    <col min="5130" max="5130" width="40.28515625" style="364" customWidth="1"/>
    <col min="5131" max="5379" width="11.7109375" style="364"/>
    <col min="5380" max="5380" width="4.28515625" style="364" customWidth="1"/>
    <col min="5381" max="5381" width="15.28515625" style="364" customWidth="1"/>
    <col min="5382" max="5382" width="13.42578125" style="364" customWidth="1"/>
    <col min="5383" max="5383" width="14.85546875" style="364" customWidth="1"/>
    <col min="5384" max="5384" width="12.85546875" style="364" customWidth="1"/>
    <col min="5385" max="5385" width="18.5703125" style="364" customWidth="1"/>
    <col min="5386" max="5386" width="40.28515625" style="364" customWidth="1"/>
    <col min="5387" max="5635" width="11.7109375" style="364"/>
    <col min="5636" max="5636" width="4.28515625" style="364" customWidth="1"/>
    <col min="5637" max="5637" width="15.28515625" style="364" customWidth="1"/>
    <col min="5638" max="5638" width="13.42578125" style="364" customWidth="1"/>
    <col min="5639" max="5639" width="14.85546875" style="364" customWidth="1"/>
    <col min="5640" max="5640" width="12.85546875" style="364" customWidth="1"/>
    <col min="5641" max="5641" width="18.5703125" style="364" customWidth="1"/>
    <col min="5642" max="5642" width="40.28515625" style="364" customWidth="1"/>
    <col min="5643" max="5891" width="11.7109375" style="364"/>
    <col min="5892" max="5892" width="4.28515625" style="364" customWidth="1"/>
    <col min="5893" max="5893" width="15.28515625" style="364" customWidth="1"/>
    <col min="5894" max="5894" width="13.42578125" style="364" customWidth="1"/>
    <col min="5895" max="5895" width="14.85546875" style="364" customWidth="1"/>
    <col min="5896" max="5896" width="12.85546875" style="364" customWidth="1"/>
    <col min="5897" max="5897" width="18.5703125" style="364" customWidth="1"/>
    <col min="5898" max="5898" width="40.28515625" style="364" customWidth="1"/>
    <col min="5899" max="6147" width="11.7109375" style="364"/>
    <col min="6148" max="6148" width="4.28515625" style="364" customWidth="1"/>
    <col min="6149" max="6149" width="15.28515625" style="364" customWidth="1"/>
    <col min="6150" max="6150" width="13.42578125" style="364" customWidth="1"/>
    <col min="6151" max="6151" width="14.85546875" style="364" customWidth="1"/>
    <col min="6152" max="6152" width="12.85546875" style="364" customWidth="1"/>
    <col min="6153" max="6153" width="18.5703125" style="364" customWidth="1"/>
    <col min="6154" max="6154" width="40.28515625" style="364" customWidth="1"/>
    <col min="6155" max="6403" width="11.7109375" style="364"/>
    <col min="6404" max="6404" width="4.28515625" style="364" customWidth="1"/>
    <col min="6405" max="6405" width="15.28515625" style="364" customWidth="1"/>
    <col min="6406" max="6406" width="13.42578125" style="364" customWidth="1"/>
    <col min="6407" max="6407" width="14.85546875" style="364" customWidth="1"/>
    <col min="6408" max="6408" width="12.85546875" style="364" customWidth="1"/>
    <col min="6409" max="6409" width="18.5703125" style="364" customWidth="1"/>
    <col min="6410" max="6410" width="40.28515625" style="364" customWidth="1"/>
    <col min="6411" max="6659" width="11.7109375" style="364"/>
    <col min="6660" max="6660" width="4.28515625" style="364" customWidth="1"/>
    <col min="6661" max="6661" width="15.28515625" style="364" customWidth="1"/>
    <col min="6662" max="6662" width="13.42578125" style="364" customWidth="1"/>
    <col min="6663" max="6663" width="14.85546875" style="364" customWidth="1"/>
    <col min="6664" max="6664" width="12.85546875" style="364" customWidth="1"/>
    <col min="6665" max="6665" width="18.5703125" style="364" customWidth="1"/>
    <col min="6666" max="6666" width="40.28515625" style="364" customWidth="1"/>
    <col min="6667" max="6915" width="11.7109375" style="364"/>
    <col min="6916" max="6916" width="4.28515625" style="364" customWidth="1"/>
    <col min="6917" max="6917" width="15.28515625" style="364" customWidth="1"/>
    <col min="6918" max="6918" width="13.42578125" style="364" customWidth="1"/>
    <col min="6919" max="6919" width="14.85546875" style="364" customWidth="1"/>
    <col min="6920" max="6920" width="12.85546875" style="364" customWidth="1"/>
    <col min="6921" max="6921" width="18.5703125" style="364" customWidth="1"/>
    <col min="6922" max="6922" width="40.28515625" style="364" customWidth="1"/>
    <col min="6923" max="7171" width="11.7109375" style="364"/>
    <col min="7172" max="7172" width="4.28515625" style="364" customWidth="1"/>
    <col min="7173" max="7173" width="15.28515625" style="364" customWidth="1"/>
    <col min="7174" max="7174" width="13.42578125" style="364" customWidth="1"/>
    <col min="7175" max="7175" width="14.85546875" style="364" customWidth="1"/>
    <col min="7176" max="7176" width="12.85546875" style="364" customWidth="1"/>
    <col min="7177" max="7177" width="18.5703125" style="364" customWidth="1"/>
    <col min="7178" max="7178" width="40.28515625" style="364" customWidth="1"/>
    <col min="7179" max="7427" width="11.7109375" style="364"/>
    <col min="7428" max="7428" width="4.28515625" style="364" customWidth="1"/>
    <col min="7429" max="7429" width="15.28515625" style="364" customWidth="1"/>
    <col min="7430" max="7430" width="13.42578125" style="364" customWidth="1"/>
    <col min="7431" max="7431" width="14.85546875" style="364" customWidth="1"/>
    <col min="7432" max="7432" width="12.85546875" style="364" customWidth="1"/>
    <col min="7433" max="7433" width="18.5703125" style="364" customWidth="1"/>
    <col min="7434" max="7434" width="40.28515625" style="364" customWidth="1"/>
    <col min="7435" max="7683" width="11.7109375" style="364"/>
    <col min="7684" max="7684" width="4.28515625" style="364" customWidth="1"/>
    <col min="7685" max="7685" width="15.28515625" style="364" customWidth="1"/>
    <col min="7686" max="7686" width="13.42578125" style="364" customWidth="1"/>
    <col min="7687" max="7687" width="14.85546875" style="364" customWidth="1"/>
    <col min="7688" max="7688" width="12.85546875" style="364" customWidth="1"/>
    <col min="7689" max="7689" width="18.5703125" style="364" customWidth="1"/>
    <col min="7690" max="7690" width="40.28515625" style="364" customWidth="1"/>
    <col min="7691" max="7939" width="11.7109375" style="364"/>
    <col min="7940" max="7940" width="4.28515625" style="364" customWidth="1"/>
    <col min="7941" max="7941" width="15.28515625" style="364" customWidth="1"/>
    <col min="7942" max="7942" width="13.42578125" style="364" customWidth="1"/>
    <col min="7943" max="7943" width="14.85546875" style="364" customWidth="1"/>
    <col min="7944" max="7944" width="12.85546875" style="364" customWidth="1"/>
    <col min="7945" max="7945" width="18.5703125" style="364" customWidth="1"/>
    <col min="7946" max="7946" width="40.28515625" style="364" customWidth="1"/>
    <col min="7947" max="8195" width="11.7109375" style="364"/>
    <col min="8196" max="8196" width="4.28515625" style="364" customWidth="1"/>
    <col min="8197" max="8197" width="15.28515625" style="364" customWidth="1"/>
    <col min="8198" max="8198" width="13.42578125" style="364" customWidth="1"/>
    <col min="8199" max="8199" width="14.85546875" style="364" customWidth="1"/>
    <col min="8200" max="8200" width="12.85546875" style="364" customWidth="1"/>
    <col min="8201" max="8201" width="18.5703125" style="364" customWidth="1"/>
    <col min="8202" max="8202" width="40.28515625" style="364" customWidth="1"/>
    <col min="8203" max="8451" width="11.7109375" style="364"/>
    <col min="8452" max="8452" width="4.28515625" style="364" customWidth="1"/>
    <col min="8453" max="8453" width="15.28515625" style="364" customWidth="1"/>
    <col min="8454" max="8454" width="13.42578125" style="364" customWidth="1"/>
    <col min="8455" max="8455" width="14.85546875" style="364" customWidth="1"/>
    <col min="8456" max="8456" width="12.85546875" style="364" customWidth="1"/>
    <col min="8457" max="8457" width="18.5703125" style="364" customWidth="1"/>
    <col min="8458" max="8458" width="40.28515625" style="364" customWidth="1"/>
    <col min="8459" max="8707" width="11.7109375" style="364"/>
    <col min="8708" max="8708" width="4.28515625" style="364" customWidth="1"/>
    <col min="8709" max="8709" width="15.28515625" style="364" customWidth="1"/>
    <col min="8710" max="8710" width="13.42578125" style="364" customWidth="1"/>
    <col min="8711" max="8711" width="14.85546875" style="364" customWidth="1"/>
    <col min="8712" max="8712" width="12.85546875" style="364" customWidth="1"/>
    <col min="8713" max="8713" width="18.5703125" style="364" customWidth="1"/>
    <col min="8714" max="8714" width="40.28515625" style="364" customWidth="1"/>
    <col min="8715" max="8963" width="11.7109375" style="364"/>
    <col min="8964" max="8964" width="4.28515625" style="364" customWidth="1"/>
    <col min="8965" max="8965" width="15.28515625" style="364" customWidth="1"/>
    <col min="8966" max="8966" width="13.42578125" style="364" customWidth="1"/>
    <col min="8967" max="8967" width="14.85546875" style="364" customWidth="1"/>
    <col min="8968" max="8968" width="12.85546875" style="364" customWidth="1"/>
    <col min="8969" max="8969" width="18.5703125" style="364" customWidth="1"/>
    <col min="8970" max="8970" width="40.28515625" style="364" customWidth="1"/>
    <col min="8971" max="9219" width="11.7109375" style="364"/>
    <col min="9220" max="9220" width="4.28515625" style="364" customWidth="1"/>
    <col min="9221" max="9221" width="15.28515625" style="364" customWidth="1"/>
    <col min="9222" max="9222" width="13.42578125" style="364" customWidth="1"/>
    <col min="9223" max="9223" width="14.85546875" style="364" customWidth="1"/>
    <col min="9224" max="9224" width="12.85546875" style="364" customWidth="1"/>
    <col min="9225" max="9225" width="18.5703125" style="364" customWidth="1"/>
    <col min="9226" max="9226" width="40.28515625" style="364" customWidth="1"/>
    <col min="9227" max="9475" width="11.7109375" style="364"/>
    <col min="9476" max="9476" width="4.28515625" style="364" customWidth="1"/>
    <col min="9477" max="9477" width="15.28515625" style="364" customWidth="1"/>
    <col min="9478" max="9478" width="13.42578125" style="364" customWidth="1"/>
    <col min="9479" max="9479" width="14.85546875" style="364" customWidth="1"/>
    <col min="9480" max="9480" width="12.85546875" style="364" customWidth="1"/>
    <col min="9481" max="9481" width="18.5703125" style="364" customWidth="1"/>
    <col min="9482" max="9482" width="40.28515625" style="364" customWidth="1"/>
    <col min="9483" max="9731" width="11.7109375" style="364"/>
    <col min="9732" max="9732" width="4.28515625" style="364" customWidth="1"/>
    <col min="9733" max="9733" width="15.28515625" style="364" customWidth="1"/>
    <col min="9734" max="9734" width="13.42578125" style="364" customWidth="1"/>
    <col min="9735" max="9735" width="14.85546875" style="364" customWidth="1"/>
    <col min="9736" max="9736" width="12.85546875" style="364" customWidth="1"/>
    <col min="9737" max="9737" width="18.5703125" style="364" customWidth="1"/>
    <col min="9738" max="9738" width="40.28515625" style="364" customWidth="1"/>
    <col min="9739" max="9987" width="11.7109375" style="364"/>
    <col min="9988" max="9988" width="4.28515625" style="364" customWidth="1"/>
    <col min="9989" max="9989" width="15.28515625" style="364" customWidth="1"/>
    <col min="9990" max="9990" width="13.42578125" style="364" customWidth="1"/>
    <col min="9991" max="9991" width="14.85546875" style="364" customWidth="1"/>
    <col min="9992" max="9992" width="12.85546875" style="364" customWidth="1"/>
    <col min="9993" max="9993" width="18.5703125" style="364" customWidth="1"/>
    <col min="9994" max="9994" width="40.28515625" style="364" customWidth="1"/>
    <col min="9995" max="10243" width="11.7109375" style="364"/>
    <col min="10244" max="10244" width="4.28515625" style="364" customWidth="1"/>
    <col min="10245" max="10245" width="15.28515625" style="364" customWidth="1"/>
    <col min="10246" max="10246" width="13.42578125" style="364" customWidth="1"/>
    <col min="10247" max="10247" width="14.85546875" style="364" customWidth="1"/>
    <col min="10248" max="10248" width="12.85546875" style="364" customWidth="1"/>
    <col min="10249" max="10249" width="18.5703125" style="364" customWidth="1"/>
    <col min="10250" max="10250" width="40.28515625" style="364" customWidth="1"/>
    <col min="10251" max="10499" width="11.7109375" style="364"/>
    <col min="10500" max="10500" width="4.28515625" style="364" customWidth="1"/>
    <col min="10501" max="10501" width="15.28515625" style="364" customWidth="1"/>
    <col min="10502" max="10502" width="13.42578125" style="364" customWidth="1"/>
    <col min="10503" max="10503" width="14.85546875" style="364" customWidth="1"/>
    <col min="10504" max="10504" width="12.85546875" style="364" customWidth="1"/>
    <col min="10505" max="10505" width="18.5703125" style="364" customWidth="1"/>
    <col min="10506" max="10506" width="40.28515625" style="364" customWidth="1"/>
    <col min="10507" max="10755" width="11.7109375" style="364"/>
    <col min="10756" max="10756" width="4.28515625" style="364" customWidth="1"/>
    <col min="10757" max="10757" width="15.28515625" style="364" customWidth="1"/>
    <col min="10758" max="10758" width="13.42578125" style="364" customWidth="1"/>
    <col min="10759" max="10759" width="14.85546875" style="364" customWidth="1"/>
    <col min="10760" max="10760" width="12.85546875" style="364" customWidth="1"/>
    <col min="10761" max="10761" width="18.5703125" style="364" customWidth="1"/>
    <col min="10762" max="10762" width="40.28515625" style="364" customWidth="1"/>
    <col min="10763" max="11011" width="11.7109375" style="364"/>
    <col min="11012" max="11012" width="4.28515625" style="364" customWidth="1"/>
    <col min="11013" max="11013" width="15.28515625" style="364" customWidth="1"/>
    <col min="11014" max="11014" width="13.42578125" style="364" customWidth="1"/>
    <col min="11015" max="11015" width="14.85546875" style="364" customWidth="1"/>
    <col min="11016" max="11016" width="12.85546875" style="364" customWidth="1"/>
    <col min="11017" max="11017" width="18.5703125" style="364" customWidth="1"/>
    <col min="11018" max="11018" width="40.28515625" style="364" customWidth="1"/>
    <col min="11019" max="11267" width="11.7109375" style="364"/>
    <col min="11268" max="11268" width="4.28515625" style="364" customWidth="1"/>
    <col min="11269" max="11269" width="15.28515625" style="364" customWidth="1"/>
    <col min="11270" max="11270" width="13.42578125" style="364" customWidth="1"/>
    <col min="11271" max="11271" width="14.85546875" style="364" customWidth="1"/>
    <col min="11272" max="11272" width="12.85546875" style="364" customWidth="1"/>
    <col min="11273" max="11273" width="18.5703125" style="364" customWidth="1"/>
    <col min="11274" max="11274" width="40.28515625" style="364" customWidth="1"/>
    <col min="11275" max="11523" width="11.7109375" style="364"/>
    <col min="11524" max="11524" width="4.28515625" style="364" customWidth="1"/>
    <col min="11525" max="11525" width="15.28515625" style="364" customWidth="1"/>
    <col min="11526" max="11526" width="13.42578125" style="364" customWidth="1"/>
    <col min="11527" max="11527" width="14.85546875" style="364" customWidth="1"/>
    <col min="11528" max="11528" width="12.85546875" style="364" customWidth="1"/>
    <col min="11529" max="11529" width="18.5703125" style="364" customWidth="1"/>
    <col min="11530" max="11530" width="40.28515625" style="364" customWidth="1"/>
    <col min="11531" max="11779" width="11.7109375" style="364"/>
    <col min="11780" max="11780" width="4.28515625" style="364" customWidth="1"/>
    <col min="11781" max="11781" width="15.28515625" style="364" customWidth="1"/>
    <col min="11782" max="11782" width="13.42578125" style="364" customWidth="1"/>
    <col min="11783" max="11783" width="14.85546875" style="364" customWidth="1"/>
    <col min="11784" max="11784" width="12.85546875" style="364" customWidth="1"/>
    <col min="11785" max="11785" width="18.5703125" style="364" customWidth="1"/>
    <col min="11786" max="11786" width="40.28515625" style="364" customWidth="1"/>
    <col min="11787" max="12035" width="11.7109375" style="364"/>
    <col min="12036" max="12036" width="4.28515625" style="364" customWidth="1"/>
    <col min="12037" max="12037" width="15.28515625" style="364" customWidth="1"/>
    <col min="12038" max="12038" width="13.42578125" style="364" customWidth="1"/>
    <col min="12039" max="12039" width="14.85546875" style="364" customWidth="1"/>
    <col min="12040" max="12040" width="12.85546875" style="364" customWidth="1"/>
    <col min="12041" max="12041" width="18.5703125" style="364" customWidth="1"/>
    <col min="12042" max="12042" width="40.28515625" style="364" customWidth="1"/>
    <col min="12043" max="12291" width="11.7109375" style="364"/>
    <col min="12292" max="12292" width="4.28515625" style="364" customWidth="1"/>
    <col min="12293" max="12293" width="15.28515625" style="364" customWidth="1"/>
    <col min="12294" max="12294" width="13.42578125" style="364" customWidth="1"/>
    <col min="12295" max="12295" width="14.85546875" style="364" customWidth="1"/>
    <col min="12296" max="12296" width="12.85546875" style="364" customWidth="1"/>
    <col min="12297" max="12297" width="18.5703125" style="364" customWidth="1"/>
    <col min="12298" max="12298" width="40.28515625" style="364" customWidth="1"/>
    <col min="12299" max="12547" width="11.7109375" style="364"/>
    <col min="12548" max="12548" width="4.28515625" style="364" customWidth="1"/>
    <col min="12549" max="12549" width="15.28515625" style="364" customWidth="1"/>
    <col min="12550" max="12550" width="13.42578125" style="364" customWidth="1"/>
    <col min="12551" max="12551" width="14.85546875" style="364" customWidth="1"/>
    <col min="12552" max="12552" width="12.85546875" style="364" customWidth="1"/>
    <col min="12553" max="12553" width="18.5703125" style="364" customWidth="1"/>
    <col min="12554" max="12554" width="40.28515625" style="364" customWidth="1"/>
    <col min="12555" max="12803" width="11.7109375" style="364"/>
    <col min="12804" max="12804" width="4.28515625" style="364" customWidth="1"/>
    <col min="12805" max="12805" width="15.28515625" style="364" customWidth="1"/>
    <col min="12806" max="12806" width="13.42578125" style="364" customWidth="1"/>
    <col min="12807" max="12807" width="14.85546875" style="364" customWidth="1"/>
    <col min="12808" max="12808" width="12.85546875" style="364" customWidth="1"/>
    <col min="12809" max="12809" width="18.5703125" style="364" customWidth="1"/>
    <col min="12810" max="12810" width="40.28515625" style="364" customWidth="1"/>
    <col min="12811" max="13059" width="11.7109375" style="364"/>
    <col min="13060" max="13060" width="4.28515625" style="364" customWidth="1"/>
    <col min="13061" max="13061" width="15.28515625" style="364" customWidth="1"/>
    <col min="13062" max="13062" width="13.42578125" style="364" customWidth="1"/>
    <col min="13063" max="13063" width="14.85546875" style="364" customWidth="1"/>
    <col min="13064" max="13064" width="12.85546875" style="364" customWidth="1"/>
    <col min="13065" max="13065" width="18.5703125" style="364" customWidth="1"/>
    <col min="13066" max="13066" width="40.28515625" style="364" customWidth="1"/>
    <col min="13067" max="13315" width="11.7109375" style="364"/>
    <col min="13316" max="13316" width="4.28515625" style="364" customWidth="1"/>
    <col min="13317" max="13317" width="15.28515625" style="364" customWidth="1"/>
    <col min="13318" max="13318" width="13.42578125" style="364" customWidth="1"/>
    <col min="13319" max="13319" width="14.85546875" style="364" customWidth="1"/>
    <col min="13320" max="13320" width="12.85546875" style="364" customWidth="1"/>
    <col min="13321" max="13321" width="18.5703125" style="364" customWidth="1"/>
    <col min="13322" max="13322" width="40.28515625" style="364" customWidth="1"/>
    <col min="13323" max="13571" width="11.7109375" style="364"/>
    <col min="13572" max="13572" width="4.28515625" style="364" customWidth="1"/>
    <col min="13573" max="13573" width="15.28515625" style="364" customWidth="1"/>
    <col min="13574" max="13574" width="13.42578125" style="364" customWidth="1"/>
    <col min="13575" max="13575" width="14.85546875" style="364" customWidth="1"/>
    <col min="13576" max="13576" width="12.85546875" style="364" customWidth="1"/>
    <col min="13577" max="13577" width="18.5703125" style="364" customWidth="1"/>
    <col min="13578" max="13578" width="40.28515625" style="364" customWidth="1"/>
    <col min="13579" max="13827" width="11.7109375" style="364"/>
    <col min="13828" max="13828" width="4.28515625" style="364" customWidth="1"/>
    <col min="13829" max="13829" width="15.28515625" style="364" customWidth="1"/>
    <col min="13830" max="13830" width="13.42578125" style="364" customWidth="1"/>
    <col min="13831" max="13831" width="14.85546875" style="364" customWidth="1"/>
    <col min="13832" max="13832" width="12.85546875" style="364" customWidth="1"/>
    <col min="13833" max="13833" width="18.5703125" style="364" customWidth="1"/>
    <col min="13834" max="13834" width="40.28515625" style="364" customWidth="1"/>
    <col min="13835" max="14083" width="11.7109375" style="364"/>
    <col min="14084" max="14084" width="4.28515625" style="364" customWidth="1"/>
    <col min="14085" max="14085" width="15.28515625" style="364" customWidth="1"/>
    <col min="14086" max="14086" width="13.42578125" style="364" customWidth="1"/>
    <col min="14087" max="14087" width="14.85546875" style="364" customWidth="1"/>
    <col min="14088" max="14088" width="12.85546875" style="364" customWidth="1"/>
    <col min="14089" max="14089" width="18.5703125" style="364" customWidth="1"/>
    <col min="14090" max="14090" width="40.28515625" style="364" customWidth="1"/>
    <col min="14091" max="14339" width="11.7109375" style="364"/>
    <col min="14340" max="14340" width="4.28515625" style="364" customWidth="1"/>
    <col min="14341" max="14341" width="15.28515625" style="364" customWidth="1"/>
    <col min="14342" max="14342" width="13.42578125" style="364" customWidth="1"/>
    <col min="14343" max="14343" width="14.85546875" style="364" customWidth="1"/>
    <col min="14344" max="14344" width="12.85546875" style="364" customWidth="1"/>
    <col min="14345" max="14345" width="18.5703125" style="364" customWidth="1"/>
    <col min="14346" max="14346" width="40.28515625" style="364" customWidth="1"/>
    <col min="14347" max="14595" width="11.7109375" style="364"/>
    <col min="14596" max="14596" width="4.28515625" style="364" customWidth="1"/>
    <col min="14597" max="14597" width="15.28515625" style="364" customWidth="1"/>
    <col min="14598" max="14598" width="13.42578125" style="364" customWidth="1"/>
    <col min="14599" max="14599" width="14.85546875" style="364" customWidth="1"/>
    <col min="14600" max="14600" width="12.85546875" style="364" customWidth="1"/>
    <col min="14601" max="14601" width="18.5703125" style="364" customWidth="1"/>
    <col min="14602" max="14602" width="40.28515625" style="364" customWidth="1"/>
    <col min="14603" max="14851" width="11.7109375" style="364"/>
    <col min="14852" max="14852" width="4.28515625" style="364" customWidth="1"/>
    <col min="14853" max="14853" width="15.28515625" style="364" customWidth="1"/>
    <col min="14854" max="14854" width="13.42578125" style="364" customWidth="1"/>
    <col min="14855" max="14855" width="14.85546875" style="364" customWidth="1"/>
    <col min="14856" max="14856" width="12.85546875" style="364" customWidth="1"/>
    <col min="14857" max="14857" width="18.5703125" style="364" customWidth="1"/>
    <col min="14858" max="14858" width="40.28515625" style="364" customWidth="1"/>
    <col min="14859" max="15107" width="11.7109375" style="364"/>
    <col min="15108" max="15108" width="4.28515625" style="364" customWidth="1"/>
    <col min="15109" max="15109" width="15.28515625" style="364" customWidth="1"/>
    <col min="15110" max="15110" width="13.42578125" style="364" customWidth="1"/>
    <col min="15111" max="15111" width="14.85546875" style="364" customWidth="1"/>
    <col min="15112" max="15112" width="12.85546875" style="364" customWidth="1"/>
    <col min="15113" max="15113" width="18.5703125" style="364" customWidth="1"/>
    <col min="15114" max="15114" width="40.28515625" style="364" customWidth="1"/>
    <col min="15115" max="15363" width="11.7109375" style="364"/>
    <col min="15364" max="15364" width="4.28515625" style="364" customWidth="1"/>
    <col min="15365" max="15365" width="15.28515625" style="364" customWidth="1"/>
    <col min="15366" max="15366" width="13.42578125" style="364" customWidth="1"/>
    <col min="15367" max="15367" width="14.85546875" style="364" customWidth="1"/>
    <col min="15368" max="15368" width="12.85546875" style="364" customWidth="1"/>
    <col min="15369" max="15369" width="18.5703125" style="364" customWidth="1"/>
    <col min="15370" max="15370" width="40.28515625" style="364" customWidth="1"/>
    <col min="15371" max="15619" width="11.7109375" style="364"/>
    <col min="15620" max="15620" width="4.28515625" style="364" customWidth="1"/>
    <col min="15621" max="15621" width="15.28515625" style="364" customWidth="1"/>
    <col min="15622" max="15622" width="13.42578125" style="364" customWidth="1"/>
    <col min="15623" max="15623" width="14.85546875" style="364" customWidth="1"/>
    <col min="15624" max="15624" width="12.85546875" style="364" customWidth="1"/>
    <col min="15625" max="15625" width="18.5703125" style="364" customWidth="1"/>
    <col min="15626" max="15626" width="40.28515625" style="364" customWidth="1"/>
    <col min="15627" max="15875" width="11.7109375" style="364"/>
    <col min="15876" max="15876" width="4.28515625" style="364" customWidth="1"/>
    <col min="15877" max="15877" width="15.28515625" style="364" customWidth="1"/>
    <col min="15878" max="15878" width="13.42578125" style="364" customWidth="1"/>
    <col min="15879" max="15879" width="14.85546875" style="364" customWidth="1"/>
    <col min="15880" max="15880" width="12.85546875" style="364" customWidth="1"/>
    <col min="15881" max="15881" width="18.5703125" style="364" customWidth="1"/>
    <col min="15882" max="15882" width="40.28515625" style="364" customWidth="1"/>
    <col min="15883" max="16131" width="11.7109375" style="364"/>
    <col min="16132" max="16132" width="4.28515625" style="364" customWidth="1"/>
    <col min="16133" max="16133" width="15.28515625" style="364" customWidth="1"/>
    <col min="16134" max="16134" width="13.42578125" style="364" customWidth="1"/>
    <col min="16135" max="16135" width="14.85546875" style="364" customWidth="1"/>
    <col min="16136" max="16136" width="12.85546875" style="364" customWidth="1"/>
    <col min="16137" max="16137" width="18.5703125" style="364" customWidth="1"/>
    <col min="16138" max="16138" width="40.28515625" style="364" customWidth="1"/>
    <col min="16139" max="16384" width="11.7109375" style="364"/>
  </cols>
  <sheetData>
    <row r="1" spans="1:10" x14ac:dyDescent="0.25">
      <c r="D1" s="149"/>
      <c r="E1" s="149"/>
      <c r="F1" s="149"/>
      <c r="G1" s="364"/>
      <c r="H1" s="364"/>
      <c r="I1" s="364"/>
    </row>
    <row r="2" spans="1:10" x14ac:dyDescent="0.25">
      <c r="A2" s="362"/>
      <c r="B2" s="363"/>
      <c r="C2" s="363"/>
      <c r="D2" s="363"/>
      <c r="E2" s="363"/>
      <c r="F2" s="363"/>
      <c r="J2" s="208" t="s">
        <v>1287</v>
      </c>
    </row>
    <row r="3" spans="1:10" x14ac:dyDescent="0.25">
      <c r="A3" s="964" t="s">
        <v>17</v>
      </c>
      <c r="B3" s="964"/>
      <c r="C3" s="965" t="s">
        <v>8</v>
      </c>
      <c r="D3" s="965"/>
      <c r="E3" s="965"/>
      <c r="F3" s="363"/>
      <c r="G3" s="209"/>
      <c r="H3" s="209"/>
      <c r="I3" s="209"/>
      <c r="J3" s="362"/>
    </row>
    <row r="4" spans="1:10" x14ac:dyDescent="0.25">
      <c r="A4" s="964" t="s">
        <v>19</v>
      </c>
      <c r="B4" s="964"/>
      <c r="C4" s="965" t="s">
        <v>8</v>
      </c>
      <c r="D4" s="965"/>
      <c r="E4" s="965"/>
      <c r="F4" s="363"/>
      <c r="G4" s="209"/>
      <c r="H4" s="209"/>
      <c r="I4" s="209"/>
      <c r="J4" s="362"/>
    </row>
    <row r="5" spans="1:10" x14ac:dyDescent="0.25">
      <c r="A5" s="964" t="s">
        <v>20</v>
      </c>
      <c r="B5" s="964"/>
      <c r="C5" s="965" t="s">
        <v>12</v>
      </c>
      <c r="D5" s="965"/>
      <c r="E5" s="965"/>
      <c r="F5" s="363"/>
      <c r="G5" s="209"/>
      <c r="H5" s="209"/>
      <c r="I5" s="209"/>
      <c r="J5" s="362"/>
    </row>
    <row r="6" spans="1:10" x14ac:dyDescent="0.25">
      <c r="A6" s="959" t="s">
        <v>1760</v>
      </c>
      <c r="B6" s="959"/>
      <c r="C6" s="959"/>
      <c r="D6" s="959"/>
      <c r="E6" s="959"/>
      <c r="F6" s="959"/>
      <c r="G6" s="959"/>
      <c r="H6" s="959"/>
      <c r="I6" s="959"/>
      <c r="J6" s="959"/>
    </row>
    <row r="7" spans="1:10" x14ac:dyDescent="0.25">
      <c r="A7" s="548"/>
      <c r="B7" s="548"/>
      <c r="C7" s="548"/>
      <c r="D7" s="548"/>
      <c r="E7" s="548"/>
      <c r="F7" s="548"/>
      <c r="G7" s="554"/>
      <c r="H7" s="554"/>
      <c r="I7" s="554"/>
      <c r="J7" s="548" t="s">
        <v>13</v>
      </c>
    </row>
    <row r="8" spans="1:10" ht="47.25" x14ac:dyDescent="0.25">
      <c r="A8" s="365" t="s">
        <v>23</v>
      </c>
      <c r="B8" s="365" t="s">
        <v>24</v>
      </c>
      <c r="C8" s="365" t="s">
        <v>25</v>
      </c>
      <c r="D8" s="365" t="s">
        <v>26</v>
      </c>
      <c r="E8" s="365" t="s">
        <v>27</v>
      </c>
      <c r="F8" s="365" t="s">
        <v>28</v>
      </c>
      <c r="G8" s="960" t="s">
        <v>29</v>
      </c>
      <c r="H8" s="961"/>
      <c r="I8" s="962"/>
      <c r="J8" s="365" t="s">
        <v>1289</v>
      </c>
    </row>
    <row r="9" spans="1:10" x14ac:dyDescent="0.25">
      <c r="A9" s="370">
        <v>1</v>
      </c>
      <c r="B9" s="370">
        <v>2</v>
      </c>
      <c r="C9" s="370">
        <v>3</v>
      </c>
      <c r="D9" s="370">
        <v>4</v>
      </c>
      <c r="E9" s="370">
        <v>5</v>
      </c>
      <c r="F9" s="370" t="s">
        <v>31</v>
      </c>
      <c r="G9" s="647">
        <v>2017</v>
      </c>
      <c r="H9" s="647">
        <v>2018</v>
      </c>
      <c r="I9" s="647">
        <v>2019</v>
      </c>
      <c r="J9" s="370">
        <v>7</v>
      </c>
    </row>
    <row r="10" spans="1:10" x14ac:dyDescent="0.25">
      <c r="A10" s="366" t="s">
        <v>32</v>
      </c>
      <c r="B10" s="367" t="s">
        <v>1710</v>
      </c>
      <c r="C10" s="367"/>
      <c r="D10" s="641">
        <v>14</v>
      </c>
      <c r="E10" s="642">
        <f>F10/D10</f>
        <v>543</v>
      </c>
      <c r="F10" s="642">
        <f>SUM(G10:I10)</f>
        <v>7595</v>
      </c>
      <c r="G10" s="579">
        <v>6804</v>
      </c>
      <c r="H10" s="579">
        <f>234+244+160+153</f>
        <v>791</v>
      </c>
      <c r="I10" s="579"/>
      <c r="J10" s="641">
        <v>1000</v>
      </c>
    </row>
    <row r="11" spans="1:10" ht="78.75" x14ac:dyDescent="0.25">
      <c r="A11" s="368" t="s">
        <v>33</v>
      </c>
      <c r="B11" s="369" t="s">
        <v>1711</v>
      </c>
      <c r="C11" s="369" t="s">
        <v>1712</v>
      </c>
      <c r="D11" s="641">
        <v>1</v>
      </c>
      <c r="E11" s="642">
        <f t="shared" ref="E11:E14" si="0">F11/D11</f>
        <v>34835</v>
      </c>
      <c r="F11" s="642">
        <f t="shared" ref="F11:F14" si="1">SUM(G11:I11)</f>
        <v>34835</v>
      </c>
      <c r="G11" s="643">
        <v>30893</v>
      </c>
      <c r="H11" s="643">
        <f>250+13+2981+698</f>
        <v>3942</v>
      </c>
      <c r="I11" s="643"/>
      <c r="J11" s="641">
        <v>1000</v>
      </c>
    </row>
    <row r="12" spans="1:10" ht="63" x14ac:dyDescent="0.25">
      <c r="A12" s="368" t="s">
        <v>35</v>
      </c>
      <c r="B12" s="644" t="s">
        <v>1713</v>
      </c>
      <c r="C12" s="369" t="s">
        <v>1714</v>
      </c>
      <c r="D12" s="641">
        <v>1</v>
      </c>
      <c r="E12" s="642">
        <f t="shared" si="0"/>
        <v>7000</v>
      </c>
      <c r="F12" s="642">
        <f t="shared" si="1"/>
        <v>7000</v>
      </c>
      <c r="G12" s="643">
        <v>7000</v>
      </c>
      <c r="H12" s="643"/>
      <c r="I12" s="643"/>
      <c r="J12" s="641">
        <v>2000</v>
      </c>
    </row>
    <row r="13" spans="1:10" x14ac:dyDescent="0.25">
      <c r="A13" s="368" t="s">
        <v>37</v>
      </c>
      <c r="B13" s="369" t="s">
        <v>1715</v>
      </c>
      <c r="C13" s="369" t="s">
        <v>1119</v>
      </c>
      <c r="D13" s="641">
        <v>1</v>
      </c>
      <c r="E13" s="642">
        <f t="shared" si="0"/>
        <v>25000</v>
      </c>
      <c r="F13" s="642">
        <f t="shared" si="1"/>
        <v>25000</v>
      </c>
      <c r="G13" s="643">
        <v>25000</v>
      </c>
      <c r="H13" s="643"/>
      <c r="I13" s="643"/>
      <c r="J13" s="641">
        <v>2000</v>
      </c>
    </row>
    <row r="14" spans="1:10" ht="63" x14ac:dyDescent="0.25">
      <c r="A14" s="368" t="s">
        <v>60</v>
      </c>
      <c r="B14" s="369" t="s">
        <v>1716</v>
      </c>
      <c r="C14" s="369" t="s">
        <v>1119</v>
      </c>
      <c r="D14" s="641">
        <v>1</v>
      </c>
      <c r="E14" s="642">
        <f t="shared" si="0"/>
        <v>75974</v>
      </c>
      <c r="F14" s="642">
        <f t="shared" si="1"/>
        <v>75974</v>
      </c>
      <c r="G14" s="643">
        <v>60303</v>
      </c>
      <c r="H14" s="643">
        <v>15671</v>
      </c>
      <c r="I14" s="643"/>
      <c r="J14" s="641">
        <v>2000</v>
      </c>
    </row>
    <row r="15" spans="1:10" x14ac:dyDescent="0.25">
      <c r="A15" s="645"/>
      <c r="B15" s="963" t="s">
        <v>40</v>
      </c>
      <c r="C15" s="963"/>
      <c r="D15" s="963"/>
      <c r="E15" s="963"/>
      <c r="F15" s="646">
        <f>SUM(F10:F14)</f>
        <v>150404</v>
      </c>
      <c r="G15" s="646">
        <f>SUM(G10:G14)</f>
        <v>130000</v>
      </c>
      <c r="H15" s="646">
        <f>SUM(H10:H14)</f>
        <v>20404</v>
      </c>
      <c r="I15" s="646"/>
      <c r="J15" s="645"/>
    </row>
  </sheetData>
  <mergeCells count="9">
    <mergeCell ref="A6:J6"/>
    <mergeCell ref="G8:I8"/>
    <mergeCell ref="B15:E15"/>
    <mergeCell ref="A3:B3"/>
    <mergeCell ref="C3:E3"/>
    <mergeCell ref="A4:B4"/>
    <mergeCell ref="C4:E4"/>
    <mergeCell ref="A5:B5"/>
    <mergeCell ref="C5:E5"/>
  </mergeCells>
  <pageMargins left="0.70866141732283472" right="0.70866141732283472" top="0.74803149606299213" bottom="0.74803149606299213" header="0.31496062992125984" footer="0.31496062992125984"/>
  <pageSetup paperSize="9" scale="73"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J15"/>
  <sheetViews>
    <sheetView workbookViewId="0">
      <selection activeCell="A5" sqref="A5:J5"/>
    </sheetView>
  </sheetViews>
  <sheetFormatPr defaultColWidth="11.28515625" defaultRowHeight="15.75" x14ac:dyDescent="0.25"/>
  <cols>
    <col min="1" max="1" width="11.28515625" style="1"/>
    <col min="2" max="2" width="24.7109375" style="1" customWidth="1"/>
    <col min="3" max="9" width="11.28515625" style="1"/>
    <col min="10" max="10" width="24.28515625" style="1" customWidth="1"/>
    <col min="11" max="16384" width="11.28515625" style="1"/>
  </cols>
  <sheetData>
    <row r="1" spans="1:10" x14ac:dyDescent="0.25">
      <c r="J1" s="208" t="s">
        <v>1286</v>
      </c>
    </row>
    <row r="2" spans="1:10" x14ac:dyDescent="0.25">
      <c r="A2" s="801" t="s">
        <v>17</v>
      </c>
      <c r="B2" s="801"/>
      <c r="C2" s="822" t="s">
        <v>1006</v>
      </c>
      <c r="D2" s="822"/>
      <c r="E2" s="822"/>
      <c r="F2" s="209"/>
      <c r="G2" s="209"/>
      <c r="H2" s="209"/>
      <c r="I2" s="209"/>
      <c r="J2" s="209"/>
    </row>
    <row r="3" spans="1:10" x14ac:dyDescent="0.25">
      <c r="A3" s="799" t="s">
        <v>19</v>
      </c>
      <c r="B3" s="800"/>
      <c r="C3" s="822" t="s">
        <v>1006</v>
      </c>
      <c r="D3" s="822"/>
      <c r="E3" s="822"/>
      <c r="F3" s="209"/>
      <c r="G3" s="209"/>
      <c r="H3" s="209"/>
      <c r="I3" s="209"/>
      <c r="J3" s="205"/>
    </row>
    <row r="4" spans="1:10" x14ac:dyDescent="0.25">
      <c r="A4" s="801" t="s">
        <v>20</v>
      </c>
      <c r="B4" s="801"/>
      <c r="C4" s="823" t="s">
        <v>983</v>
      </c>
      <c r="D4" s="823"/>
      <c r="E4" s="823"/>
      <c r="F4" s="209"/>
      <c r="G4" s="209"/>
      <c r="H4" s="209"/>
      <c r="I4" s="209"/>
      <c r="J4" s="209"/>
    </row>
    <row r="5" spans="1:10" x14ac:dyDescent="0.25">
      <c r="A5" s="818" t="s">
        <v>1761</v>
      </c>
      <c r="B5" s="818"/>
      <c r="C5" s="818"/>
      <c r="D5" s="818"/>
      <c r="E5" s="818"/>
      <c r="F5" s="818"/>
      <c r="G5" s="818"/>
      <c r="H5" s="818"/>
      <c r="I5" s="818"/>
      <c r="J5" s="818"/>
    </row>
    <row r="6" spans="1:10" x14ac:dyDescent="0.25">
      <c r="A6" s="805" t="s">
        <v>22</v>
      </c>
      <c r="B6" s="805"/>
      <c r="C6" s="805"/>
      <c r="D6" s="805"/>
      <c r="E6" s="805"/>
      <c r="F6" s="805"/>
      <c r="G6" s="805"/>
      <c r="H6" s="805"/>
      <c r="I6" s="805"/>
      <c r="J6" s="805"/>
    </row>
    <row r="7" spans="1:10" x14ac:dyDescent="0.25">
      <c r="A7" s="3"/>
      <c r="B7" s="3"/>
      <c r="C7" s="3"/>
      <c r="D7" s="3"/>
      <c r="E7" s="3"/>
      <c r="F7" s="3"/>
      <c r="G7" s="3"/>
      <c r="H7" s="3"/>
      <c r="I7" s="3"/>
      <c r="J7" s="4" t="s">
        <v>13</v>
      </c>
    </row>
    <row r="8" spans="1:10" ht="57.75" customHeight="1" x14ac:dyDescent="0.25">
      <c r="A8" s="806" t="s">
        <v>23</v>
      </c>
      <c r="B8" s="806" t="s">
        <v>24</v>
      </c>
      <c r="C8" s="806" t="s">
        <v>25</v>
      </c>
      <c r="D8" s="820" t="s">
        <v>26</v>
      </c>
      <c r="E8" s="806" t="s">
        <v>27</v>
      </c>
      <c r="F8" s="806" t="s">
        <v>28</v>
      </c>
      <c r="G8" s="808" t="s">
        <v>29</v>
      </c>
      <c r="H8" s="809"/>
      <c r="I8" s="810"/>
      <c r="J8" s="806" t="s">
        <v>1241</v>
      </c>
    </row>
    <row r="9" spans="1:10" x14ac:dyDescent="0.25">
      <c r="A9" s="807"/>
      <c r="B9" s="807"/>
      <c r="C9" s="807"/>
      <c r="D9" s="821"/>
      <c r="E9" s="807"/>
      <c r="F9" s="807"/>
      <c r="G9" s="6">
        <v>2017</v>
      </c>
      <c r="H9" s="6">
        <v>2018</v>
      </c>
      <c r="I9" s="6">
        <v>2019</v>
      </c>
      <c r="J9" s="807"/>
    </row>
    <row r="10" spans="1:10" x14ac:dyDescent="0.25">
      <c r="A10" s="17">
        <v>1</v>
      </c>
      <c r="B10" s="25">
        <v>2</v>
      </c>
      <c r="C10" s="25">
        <v>3</v>
      </c>
      <c r="D10" s="17">
        <v>4</v>
      </c>
      <c r="E10" s="25">
        <v>5</v>
      </c>
      <c r="F10" s="147" t="s">
        <v>31</v>
      </c>
      <c r="G10" s="147">
        <v>7</v>
      </c>
      <c r="H10" s="147">
        <v>8</v>
      </c>
      <c r="I10" s="147">
        <v>9</v>
      </c>
      <c r="J10" s="25">
        <v>10</v>
      </c>
    </row>
    <row r="11" spans="1:10" x14ac:dyDescent="0.25">
      <c r="A11" s="124" t="s">
        <v>32</v>
      </c>
      <c r="B11" s="125" t="s">
        <v>170</v>
      </c>
      <c r="C11" s="127" t="s">
        <v>1081</v>
      </c>
      <c r="D11" s="127">
        <v>3</v>
      </c>
      <c r="E11" s="361">
        <v>13500</v>
      </c>
      <c r="F11" s="142">
        <f>D11*E11</f>
        <v>40500</v>
      </c>
      <c r="G11" s="142"/>
      <c r="H11" s="142">
        <v>40500</v>
      </c>
      <c r="I11" s="142"/>
      <c r="J11" s="659">
        <v>1000</v>
      </c>
    </row>
    <row r="12" spans="1:10" x14ac:dyDescent="0.25">
      <c r="A12" s="124" t="s">
        <v>33</v>
      </c>
      <c r="B12" s="125" t="s">
        <v>1082</v>
      </c>
      <c r="C12" s="127" t="s">
        <v>1081</v>
      </c>
      <c r="D12" s="127">
        <v>3</v>
      </c>
      <c r="E12" s="361">
        <f>14333.33</f>
        <v>14333</v>
      </c>
      <c r="F12" s="142">
        <f>D12*E12</f>
        <v>42999</v>
      </c>
      <c r="G12" s="142"/>
      <c r="H12" s="142">
        <v>43000</v>
      </c>
      <c r="I12" s="142"/>
      <c r="J12" s="659">
        <v>2120</v>
      </c>
    </row>
    <row r="13" spans="1:10" x14ac:dyDescent="0.25">
      <c r="A13" s="124" t="s">
        <v>35</v>
      </c>
      <c r="B13" s="125" t="s">
        <v>937</v>
      </c>
      <c r="C13" s="127" t="s">
        <v>1081</v>
      </c>
      <c r="D13" s="127">
        <v>3</v>
      </c>
      <c r="E13" s="361">
        <v>20000</v>
      </c>
      <c r="F13" s="142">
        <f>D13*E13</f>
        <v>60000</v>
      </c>
      <c r="G13" s="142">
        <v>1500</v>
      </c>
      <c r="H13" s="142">
        <v>58500</v>
      </c>
      <c r="I13" s="142"/>
      <c r="J13" s="22">
        <v>2200</v>
      </c>
    </row>
    <row r="14" spans="1:10" x14ac:dyDescent="0.25">
      <c r="A14" s="124" t="s">
        <v>37</v>
      </c>
      <c r="B14" s="125" t="s">
        <v>974</v>
      </c>
      <c r="C14" s="127" t="s">
        <v>1081</v>
      </c>
      <c r="D14" s="127">
        <v>3</v>
      </c>
      <c r="E14" s="361">
        <v>3500</v>
      </c>
      <c r="F14" s="142">
        <f>D14*E14</f>
        <v>10500</v>
      </c>
      <c r="G14" s="142"/>
      <c r="H14" s="142">
        <v>10500</v>
      </c>
      <c r="I14" s="142"/>
      <c r="J14" s="22">
        <v>2300</v>
      </c>
    </row>
    <row r="15" spans="1:10" x14ac:dyDescent="0.25">
      <c r="A15" s="126"/>
      <c r="B15" s="803" t="s">
        <v>40</v>
      </c>
      <c r="C15" s="803"/>
      <c r="D15" s="803"/>
      <c r="E15" s="803"/>
      <c r="F15" s="7">
        <f>SUM(F11:F14)+1</f>
        <v>154000</v>
      </c>
      <c r="G15" s="7">
        <f>SUM(G11:G14)</f>
        <v>1500</v>
      </c>
      <c r="H15" s="7">
        <f>SUM(H11:H14)</f>
        <v>152500</v>
      </c>
      <c r="I15" s="7">
        <f>SUM(I11:I14)</f>
        <v>0</v>
      </c>
      <c r="J15" s="126"/>
    </row>
  </sheetData>
  <mergeCells count="17">
    <mergeCell ref="A2:B2"/>
    <mergeCell ref="C2:E2"/>
    <mergeCell ref="A3:B3"/>
    <mergeCell ref="C3:E3"/>
    <mergeCell ref="A4:B4"/>
    <mergeCell ref="C4:E4"/>
    <mergeCell ref="B15:E15"/>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94"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K20"/>
  <sheetViews>
    <sheetView workbookViewId="0">
      <selection activeCell="A5" sqref="A5:J5"/>
    </sheetView>
  </sheetViews>
  <sheetFormatPr defaultRowHeight="15.75" x14ac:dyDescent="0.25"/>
  <cols>
    <col min="1" max="1" width="9.140625" style="1"/>
    <col min="2" max="2" width="21.85546875" style="1" customWidth="1"/>
    <col min="3" max="3" width="23.42578125" style="1" bestFit="1" customWidth="1"/>
    <col min="4" max="4" width="14.5703125" style="1" bestFit="1" customWidth="1"/>
    <col min="5" max="5" width="17.28515625" style="1" customWidth="1"/>
    <col min="6" max="6" width="23.42578125" style="1" bestFit="1" customWidth="1"/>
    <col min="7" max="7" width="9.140625" style="1"/>
    <col min="8" max="8" width="10.85546875" style="1" bestFit="1" customWidth="1"/>
    <col min="9" max="16384" width="9.140625" style="1"/>
  </cols>
  <sheetData>
    <row r="1" spans="1:10" x14ac:dyDescent="0.25">
      <c r="J1" s="208" t="s">
        <v>1285</v>
      </c>
    </row>
    <row r="2" spans="1:10" x14ac:dyDescent="0.25">
      <c r="A2" s="801" t="s">
        <v>17</v>
      </c>
      <c r="B2" s="801"/>
      <c r="C2" s="822" t="s">
        <v>1006</v>
      </c>
      <c r="D2" s="822"/>
      <c r="E2" s="822"/>
      <c r="F2" s="209"/>
      <c r="G2" s="209"/>
      <c r="H2" s="209"/>
      <c r="I2" s="209"/>
      <c r="J2" s="209"/>
    </row>
    <row r="3" spans="1:10" x14ac:dyDescent="0.25">
      <c r="A3" s="799" t="s">
        <v>19</v>
      </c>
      <c r="B3" s="800"/>
      <c r="C3" s="822" t="s">
        <v>1006</v>
      </c>
      <c r="D3" s="822"/>
      <c r="E3" s="822"/>
      <c r="F3" s="209"/>
      <c r="G3" s="209"/>
      <c r="H3" s="209"/>
      <c r="I3" s="209"/>
      <c r="J3" s="205"/>
    </row>
    <row r="4" spans="1:10" x14ac:dyDescent="0.25">
      <c r="A4" s="801" t="s">
        <v>20</v>
      </c>
      <c r="B4" s="801"/>
      <c r="C4" s="823" t="s">
        <v>983</v>
      </c>
      <c r="D4" s="823"/>
      <c r="E4" s="823"/>
      <c r="F4" s="209"/>
      <c r="G4" s="209"/>
      <c r="H4" s="209"/>
      <c r="I4" s="209"/>
      <c r="J4" s="209"/>
    </row>
    <row r="5" spans="1:10" x14ac:dyDescent="0.25">
      <c r="A5" s="818" t="s">
        <v>1762</v>
      </c>
      <c r="B5" s="818"/>
      <c r="C5" s="818"/>
      <c r="D5" s="818"/>
      <c r="E5" s="818"/>
      <c r="F5" s="818"/>
      <c r="G5" s="818"/>
      <c r="H5" s="818"/>
      <c r="I5" s="818"/>
      <c r="J5" s="818"/>
    </row>
    <row r="6" spans="1:10" x14ac:dyDescent="0.25">
      <c r="A6" s="805" t="s">
        <v>22</v>
      </c>
      <c r="B6" s="805"/>
      <c r="C6" s="805"/>
      <c r="D6" s="805"/>
      <c r="E6" s="805"/>
      <c r="F6" s="805"/>
      <c r="G6" s="805"/>
      <c r="H6" s="805"/>
      <c r="I6" s="805"/>
      <c r="J6" s="805"/>
    </row>
    <row r="7" spans="1:10" x14ac:dyDescent="0.25">
      <c r="A7" s="3"/>
      <c r="B7" s="3"/>
      <c r="C7" s="3"/>
      <c r="D7" s="3"/>
      <c r="E7" s="3"/>
      <c r="F7" s="3"/>
      <c r="G7" s="3"/>
      <c r="H7" s="3"/>
      <c r="I7" s="3"/>
      <c r="J7" s="4" t="s">
        <v>13</v>
      </c>
    </row>
    <row r="8" spans="1:10" x14ac:dyDescent="0.25">
      <c r="A8" s="806" t="s">
        <v>23</v>
      </c>
      <c r="B8" s="806" t="s">
        <v>24</v>
      </c>
      <c r="C8" s="806" t="s">
        <v>25</v>
      </c>
      <c r="D8" s="820" t="s">
        <v>26</v>
      </c>
      <c r="E8" s="806" t="s">
        <v>27</v>
      </c>
      <c r="F8" s="806" t="s">
        <v>28</v>
      </c>
      <c r="G8" s="808" t="s">
        <v>29</v>
      </c>
      <c r="H8" s="809"/>
      <c r="I8" s="810"/>
      <c r="J8" s="806" t="s">
        <v>30</v>
      </c>
    </row>
    <row r="9" spans="1:10" x14ac:dyDescent="0.25">
      <c r="A9" s="807"/>
      <c r="B9" s="807"/>
      <c r="C9" s="807"/>
      <c r="D9" s="821"/>
      <c r="E9" s="807"/>
      <c r="F9" s="807"/>
      <c r="G9" s="6">
        <v>2017</v>
      </c>
      <c r="H9" s="6">
        <v>2018</v>
      </c>
      <c r="I9" s="6">
        <v>2019</v>
      </c>
      <c r="J9" s="807"/>
    </row>
    <row r="10" spans="1:10" x14ac:dyDescent="0.25">
      <c r="A10" s="17">
        <v>1</v>
      </c>
      <c r="B10" s="25">
        <v>2</v>
      </c>
      <c r="C10" s="25">
        <v>3</v>
      </c>
      <c r="D10" s="17">
        <v>4</v>
      </c>
      <c r="E10" s="25">
        <v>5</v>
      </c>
      <c r="F10" s="147" t="s">
        <v>31</v>
      </c>
      <c r="G10" s="147">
        <v>7</v>
      </c>
      <c r="H10" s="147">
        <v>8</v>
      </c>
      <c r="I10" s="147">
        <v>9</v>
      </c>
      <c r="J10" s="25">
        <v>10</v>
      </c>
    </row>
    <row r="11" spans="1:10" x14ac:dyDescent="0.25">
      <c r="A11" s="124" t="s">
        <v>32</v>
      </c>
      <c r="B11" s="125" t="s">
        <v>170</v>
      </c>
      <c r="C11" s="127" t="s">
        <v>1081</v>
      </c>
      <c r="D11" s="127">
        <v>3</v>
      </c>
      <c r="E11" s="360">
        <v>13500</v>
      </c>
      <c r="F11" s="142">
        <f>D11*E11</f>
        <v>40500</v>
      </c>
      <c r="G11" s="142"/>
      <c r="H11" s="142">
        <v>40500</v>
      </c>
      <c r="I11" s="142"/>
      <c r="J11" s="659">
        <v>1000</v>
      </c>
    </row>
    <row r="12" spans="1:10" ht="31.5" x14ac:dyDescent="0.25">
      <c r="A12" s="124" t="s">
        <v>33</v>
      </c>
      <c r="B12" s="125" t="s">
        <v>1082</v>
      </c>
      <c r="C12" s="127" t="s">
        <v>1081</v>
      </c>
      <c r="D12" s="127">
        <v>3</v>
      </c>
      <c r="E12" s="360">
        <v>14000</v>
      </c>
      <c r="F12" s="142">
        <f>D12*E12</f>
        <v>42000</v>
      </c>
      <c r="G12" s="142"/>
      <c r="H12" s="142">
        <v>42000</v>
      </c>
      <c r="I12" s="142"/>
      <c r="J12" s="659">
        <v>2120</v>
      </c>
    </row>
    <row r="13" spans="1:10" x14ac:dyDescent="0.25">
      <c r="A13" s="124" t="s">
        <v>35</v>
      </c>
      <c r="B13" s="125" t="s">
        <v>937</v>
      </c>
      <c r="C13" s="127" t="s">
        <v>1081</v>
      </c>
      <c r="D13" s="127">
        <v>3</v>
      </c>
      <c r="E13" s="127">
        <v>19500</v>
      </c>
      <c r="F13" s="142">
        <f>D13*E13</f>
        <v>58500</v>
      </c>
      <c r="G13" s="142"/>
      <c r="H13" s="142">
        <v>58500</v>
      </c>
      <c r="I13" s="142"/>
      <c r="J13" s="22">
        <v>2200</v>
      </c>
    </row>
    <row r="14" spans="1:10" x14ac:dyDescent="0.25">
      <c r="A14" s="124" t="s">
        <v>37</v>
      </c>
      <c r="B14" s="125" t="s">
        <v>974</v>
      </c>
      <c r="C14" s="127" t="s">
        <v>1081</v>
      </c>
      <c r="D14" s="127">
        <v>3</v>
      </c>
      <c r="E14" s="127">
        <v>3000</v>
      </c>
      <c r="F14" s="142">
        <f>D14*E14</f>
        <v>9000</v>
      </c>
      <c r="G14" s="142"/>
      <c r="H14" s="142">
        <v>9000</v>
      </c>
      <c r="I14" s="142"/>
      <c r="J14" s="22">
        <v>2300</v>
      </c>
    </row>
    <row r="15" spans="1:10" x14ac:dyDescent="0.25">
      <c r="A15" s="126"/>
      <c r="B15" s="803" t="s">
        <v>40</v>
      </c>
      <c r="C15" s="803"/>
      <c r="D15" s="803"/>
      <c r="E15" s="803"/>
      <c r="F15" s="7">
        <f>SUM(F11:F14)</f>
        <v>150000</v>
      </c>
      <c r="G15" s="7">
        <f>SUM(G11:G14)</f>
        <v>0</v>
      </c>
      <c r="H15" s="7">
        <f>SUM(H11:H14)</f>
        <v>150000</v>
      </c>
      <c r="I15" s="7">
        <f>SUM(I11:I14)</f>
        <v>0</v>
      </c>
      <c r="J15" s="126"/>
    </row>
    <row r="20" spans="11:11" x14ac:dyDescent="0.25">
      <c r="K20" s="355"/>
    </row>
  </sheetData>
  <mergeCells count="17">
    <mergeCell ref="A2:B2"/>
    <mergeCell ref="C2:E2"/>
    <mergeCell ref="A3:B3"/>
    <mergeCell ref="C3:E3"/>
    <mergeCell ref="A4:B4"/>
    <mergeCell ref="C4:E4"/>
    <mergeCell ref="B15:E15"/>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88"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K21"/>
  <sheetViews>
    <sheetView workbookViewId="0">
      <selection activeCell="Q13" sqref="Q13"/>
    </sheetView>
  </sheetViews>
  <sheetFormatPr defaultRowHeight="15.75" x14ac:dyDescent="0.25"/>
  <cols>
    <col min="1" max="1" width="5" style="1" customWidth="1"/>
    <col min="2" max="2" width="41.5703125" style="1" customWidth="1"/>
    <col min="3" max="3" width="15.85546875" style="1" customWidth="1"/>
    <col min="4" max="4" width="10.28515625" style="1" customWidth="1"/>
    <col min="5" max="5" width="15.140625" style="1" customWidth="1"/>
    <col min="6" max="6" width="21.7109375" style="1" customWidth="1"/>
    <col min="7" max="7" width="5.5703125" style="1" bestFit="1" customWidth="1"/>
    <col min="8" max="8" width="12.7109375" style="1" customWidth="1"/>
    <col min="9" max="9" width="5.5703125" style="1" bestFit="1" customWidth="1"/>
    <col min="10" max="10" width="22.28515625" style="1" customWidth="1"/>
    <col min="11" max="16384" width="9.140625" style="1"/>
  </cols>
  <sheetData>
    <row r="1" spans="1:11" x14ac:dyDescent="0.25">
      <c r="J1" s="208" t="s">
        <v>1278</v>
      </c>
      <c r="K1" s="2"/>
    </row>
    <row r="2" spans="1:11" x14ac:dyDescent="0.25">
      <c r="B2" s="323"/>
      <c r="C2" s="358"/>
      <c r="D2" s="323"/>
      <c r="E2" s="323"/>
      <c r="F2" s="323"/>
      <c r="G2" s="359"/>
      <c r="H2" s="323"/>
    </row>
    <row r="3" spans="1:11" x14ac:dyDescent="0.25">
      <c r="A3" s="801" t="s">
        <v>17</v>
      </c>
      <c r="B3" s="801"/>
      <c r="C3" s="822" t="s">
        <v>14</v>
      </c>
      <c r="D3" s="822"/>
      <c r="E3" s="822"/>
      <c r="F3" s="209"/>
      <c r="G3" s="209"/>
      <c r="H3" s="209"/>
      <c r="I3" s="209"/>
      <c r="J3" s="209"/>
    </row>
    <row r="4" spans="1:11" x14ac:dyDescent="0.25">
      <c r="A4" s="799" t="s">
        <v>19</v>
      </c>
      <c r="B4" s="800"/>
      <c r="C4" s="822" t="s">
        <v>14</v>
      </c>
      <c r="D4" s="822"/>
      <c r="E4" s="822"/>
      <c r="F4" s="209"/>
      <c r="G4" s="209"/>
      <c r="H4" s="209"/>
      <c r="I4" s="209"/>
      <c r="J4" s="205"/>
    </row>
    <row r="5" spans="1:11" x14ac:dyDescent="0.25">
      <c r="A5" s="801" t="s">
        <v>20</v>
      </c>
      <c r="B5" s="801"/>
      <c r="C5" s="823" t="s">
        <v>892</v>
      </c>
      <c r="D5" s="823"/>
      <c r="E5" s="823"/>
      <c r="F5" s="209"/>
      <c r="G5" s="209"/>
      <c r="H5" s="209"/>
      <c r="I5" s="209"/>
      <c r="J5" s="209"/>
    </row>
    <row r="6" spans="1:11" x14ac:dyDescent="0.25">
      <c r="A6" s="804" t="s">
        <v>1763</v>
      </c>
      <c r="B6" s="804"/>
      <c r="C6" s="804"/>
      <c r="D6" s="804"/>
      <c r="E6" s="804"/>
      <c r="F6" s="804"/>
      <c r="G6" s="804"/>
      <c r="H6" s="804"/>
      <c r="I6" s="804"/>
      <c r="J6" s="804"/>
    </row>
    <row r="7" spans="1:11" x14ac:dyDescent="0.25">
      <c r="A7" s="805" t="s">
        <v>22</v>
      </c>
      <c r="B7" s="805"/>
      <c r="C7" s="805"/>
      <c r="D7" s="805"/>
      <c r="E7" s="805"/>
      <c r="F7" s="805"/>
      <c r="G7" s="805"/>
      <c r="H7" s="805"/>
      <c r="I7" s="805"/>
      <c r="J7" s="805"/>
    </row>
    <row r="8" spans="1:11" x14ac:dyDescent="0.25">
      <c r="A8" s="581"/>
      <c r="B8" s="581"/>
      <c r="C8" s="581"/>
      <c r="D8" s="581"/>
      <c r="E8" s="581"/>
      <c r="F8" s="581"/>
      <c r="G8" s="581"/>
      <c r="H8" s="581"/>
      <c r="I8" s="581"/>
      <c r="J8" s="608" t="s">
        <v>13</v>
      </c>
    </row>
    <row r="9" spans="1:11" x14ac:dyDescent="0.25">
      <c r="A9" s="806" t="s">
        <v>23</v>
      </c>
      <c r="B9" s="806" t="s">
        <v>24</v>
      </c>
      <c r="C9" s="806" t="s">
        <v>25</v>
      </c>
      <c r="D9" s="820" t="s">
        <v>26</v>
      </c>
      <c r="E9" s="806" t="s">
        <v>27</v>
      </c>
      <c r="F9" s="806" t="s">
        <v>28</v>
      </c>
      <c r="G9" s="808" t="s">
        <v>29</v>
      </c>
      <c r="H9" s="809"/>
      <c r="I9" s="810"/>
      <c r="J9" s="806" t="s">
        <v>30</v>
      </c>
    </row>
    <row r="10" spans="1:11" x14ac:dyDescent="0.25">
      <c r="A10" s="807"/>
      <c r="B10" s="807"/>
      <c r="C10" s="807"/>
      <c r="D10" s="821"/>
      <c r="E10" s="807"/>
      <c r="F10" s="807"/>
      <c r="G10" s="547">
        <v>2017</v>
      </c>
      <c r="H10" s="547">
        <v>2018</v>
      </c>
      <c r="I10" s="547">
        <v>2019</v>
      </c>
      <c r="J10" s="807"/>
    </row>
    <row r="11" spans="1:11" x14ac:dyDescent="0.25">
      <c r="A11" s="17">
        <v>1</v>
      </c>
      <c r="B11" s="25">
        <v>2</v>
      </c>
      <c r="C11" s="25">
        <v>3</v>
      </c>
      <c r="D11" s="17">
        <v>4</v>
      </c>
      <c r="E11" s="25">
        <v>5</v>
      </c>
      <c r="F11" s="147" t="s">
        <v>31</v>
      </c>
      <c r="G11" s="147">
        <v>7</v>
      </c>
      <c r="H11" s="147">
        <v>8</v>
      </c>
      <c r="I11" s="147">
        <v>9</v>
      </c>
      <c r="J11" s="25">
        <v>10</v>
      </c>
    </row>
    <row r="12" spans="1:11" x14ac:dyDescent="0.25">
      <c r="A12" s="124" t="s">
        <v>32</v>
      </c>
      <c r="B12" s="373" t="s">
        <v>1717</v>
      </c>
      <c r="C12" s="127" t="s">
        <v>691</v>
      </c>
      <c r="D12" s="127">
        <v>1</v>
      </c>
      <c r="E12" s="228">
        <v>4640.37</v>
      </c>
      <c r="F12" s="559">
        <f>D12*E12</f>
        <v>4640.37</v>
      </c>
      <c r="G12" s="559"/>
      <c r="H12" s="559"/>
      <c r="I12" s="559"/>
      <c r="J12" s="132">
        <v>1150</v>
      </c>
    </row>
    <row r="13" spans="1:11" ht="47.25" x14ac:dyDescent="0.25">
      <c r="A13" s="124" t="s">
        <v>33</v>
      </c>
      <c r="B13" s="125" t="s">
        <v>1718</v>
      </c>
      <c r="C13" s="127" t="s">
        <v>906</v>
      </c>
      <c r="D13" s="127">
        <v>57</v>
      </c>
      <c r="E13" s="228">
        <f>40*9</f>
        <v>360</v>
      </c>
      <c r="F13" s="559">
        <f t="shared" ref="F13:F20" si="0">D13*E13</f>
        <v>20520</v>
      </c>
      <c r="G13" s="559"/>
      <c r="H13" s="559">
        <v>20520</v>
      </c>
      <c r="I13" s="559"/>
      <c r="J13" s="132">
        <v>2121</v>
      </c>
    </row>
    <row r="14" spans="1:11" ht="63" x14ac:dyDescent="0.25">
      <c r="A14" s="124" t="s">
        <v>35</v>
      </c>
      <c r="B14" s="125" t="s">
        <v>1719</v>
      </c>
      <c r="C14" s="127" t="s">
        <v>900</v>
      </c>
      <c r="D14" s="127">
        <v>65</v>
      </c>
      <c r="E14" s="228">
        <v>720</v>
      </c>
      <c r="F14" s="559">
        <f t="shared" si="0"/>
        <v>46800</v>
      </c>
      <c r="G14" s="559"/>
      <c r="H14" s="559">
        <v>39480</v>
      </c>
      <c r="I14" s="559"/>
      <c r="J14" s="132">
        <v>2122</v>
      </c>
    </row>
    <row r="15" spans="1:11" x14ac:dyDescent="0.25">
      <c r="A15" s="124" t="s">
        <v>37</v>
      </c>
      <c r="B15" s="125" t="s">
        <v>1026</v>
      </c>
      <c r="C15" s="127" t="s">
        <v>691</v>
      </c>
      <c r="D15" s="127">
        <v>1</v>
      </c>
      <c r="E15" s="228">
        <v>3500</v>
      </c>
      <c r="F15" s="559">
        <f t="shared" si="0"/>
        <v>3500</v>
      </c>
      <c r="G15" s="559"/>
      <c r="H15" s="559"/>
      <c r="I15" s="559"/>
      <c r="J15" s="132">
        <v>1150</v>
      </c>
    </row>
    <row r="16" spans="1:11" ht="47.25" x14ac:dyDescent="0.25">
      <c r="A16" s="124" t="s">
        <v>38</v>
      </c>
      <c r="B16" s="125" t="s">
        <v>1720</v>
      </c>
      <c r="C16" s="127" t="s">
        <v>1083</v>
      </c>
      <c r="D16" s="127">
        <v>57</v>
      </c>
      <c r="E16" s="228">
        <v>21.7</v>
      </c>
      <c r="F16" s="559">
        <f t="shared" si="0"/>
        <v>1236.9000000000001</v>
      </c>
      <c r="G16" s="559"/>
      <c r="H16" s="559"/>
      <c r="I16" s="559"/>
      <c r="J16" s="132">
        <v>2122</v>
      </c>
    </row>
    <row r="17" spans="1:10" ht="31.5" x14ac:dyDescent="0.25">
      <c r="A17" s="124" t="s">
        <v>39</v>
      </c>
      <c r="B17" s="125" t="s">
        <v>1721</v>
      </c>
      <c r="C17" s="127" t="s">
        <v>1084</v>
      </c>
      <c r="D17" s="127">
        <v>57</v>
      </c>
      <c r="E17" s="228">
        <v>98</v>
      </c>
      <c r="F17" s="559">
        <f t="shared" si="0"/>
        <v>5586</v>
      </c>
      <c r="G17" s="559"/>
      <c r="H17" s="559"/>
      <c r="I17" s="559"/>
      <c r="J17" s="132">
        <v>2122</v>
      </c>
    </row>
    <row r="18" spans="1:10" ht="31.5" x14ac:dyDescent="0.25">
      <c r="A18" s="124" t="s">
        <v>59</v>
      </c>
      <c r="B18" s="125" t="s">
        <v>1722</v>
      </c>
      <c r="C18" s="127" t="s">
        <v>900</v>
      </c>
      <c r="D18" s="28">
        <v>2</v>
      </c>
      <c r="E18" s="232">
        <v>1200</v>
      </c>
      <c r="F18" s="648">
        <f t="shared" si="0"/>
        <v>2400</v>
      </c>
      <c r="G18" s="648"/>
      <c r="H18" s="648"/>
      <c r="I18" s="648"/>
      <c r="J18" s="120">
        <v>2262</v>
      </c>
    </row>
    <row r="19" spans="1:10" x14ac:dyDescent="0.25">
      <c r="A19" s="124" t="s">
        <v>60</v>
      </c>
      <c r="B19" s="125" t="s">
        <v>1085</v>
      </c>
      <c r="C19" s="127" t="s">
        <v>1086</v>
      </c>
      <c r="D19" s="127">
        <v>1</v>
      </c>
      <c r="E19" s="228">
        <v>500</v>
      </c>
      <c r="F19" s="559">
        <f t="shared" si="0"/>
        <v>500</v>
      </c>
      <c r="G19" s="559"/>
      <c r="H19" s="559"/>
      <c r="I19" s="559"/>
      <c r="J19" s="132">
        <v>2239</v>
      </c>
    </row>
    <row r="20" spans="1:10" x14ac:dyDescent="0.25">
      <c r="A20" s="124" t="s">
        <v>61</v>
      </c>
      <c r="B20" s="125" t="s">
        <v>53</v>
      </c>
      <c r="C20" s="127" t="s">
        <v>1041</v>
      </c>
      <c r="D20" s="127">
        <v>1</v>
      </c>
      <c r="E20" s="228">
        <v>1000</v>
      </c>
      <c r="F20" s="559">
        <f t="shared" si="0"/>
        <v>1000</v>
      </c>
      <c r="G20" s="559"/>
      <c r="H20" s="559"/>
      <c r="I20" s="559"/>
      <c r="J20" s="132">
        <v>2239</v>
      </c>
    </row>
    <row r="21" spans="1:10" x14ac:dyDescent="0.25">
      <c r="A21" s="126"/>
      <c r="B21" s="911" t="s">
        <v>40</v>
      </c>
      <c r="C21" s="912"/>
      <c r="D21" s="912"/>
      <c r="E21" s="913"/>
      <c r="F21" s="649">
        <f>SUM(F12:F20)</f>
        <v>86183.27</v>
      </c>
      <c r="G21" s="649">
        <f>SUM(G12:G19)</f>
        <v>0</v>
      </c>
      <c r="H21" s="649">
        <f t="shared" ref="H21:I21" si="1">SUM(H12:H19)</f>
        <v>60000</v>
      </c>
      <c r="I21" s="167">
        <f t="shared" si="1"/>
        <v>0</v>
      </c>
      <c r="J21" s="126"/>
    </row>
  </sheetData>
  <mergeCells count="17">
    <mergeCell ref="A3:B3"/>
    <mergeCell ref="C3:E3"/>
    <mergeCell ref="A4:B4"/>
    <mergeCell ref="C4:E4"/>
    <mergeCell ref="A5:B5"/>
    <mergeCell ref="C5:E5"/>
    <mergeCell ref="B21:E21"/>
    <mergeCell ref="A6:J6"/>
    <mergeCell ref="A7:J7"/>
    <mergeCell ref="A9:A10"/>
    <mergeCell ref="B9:B10"/>
    <mergeCell ref="C9:C10"/>
    <mergeCell ref="D9:D10"/>
    <mergeCell ref="E9:E10"/>
    <mergeCell ref="F9:F10"/>
    <mergeCell ref="G9:I9"/>
    <mergeCell ref="J9:J10"/>
  </mergeCells>
  <pageMargins left="0.70866141732283472" right="0.70866141732283472" top="0.74803149606299213" bottom="0.74803149606299213" header="0.31496062992125984" footer="0.31496062992125984"/>
  <pageSetup paperSize="9" scale="84"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K31"/>
  <sheetViews>
    <sheetView workbookViewId="0">
      <selection activeCell="J1" sqref="J1"/>
    </sheetView>
  </sheetViews>
  <sheetFormatPr defaultRowHeight="15.75" x14ac:dyDescent="0.25"/>
  <cols>
    <col min="1" max="1" width="5" style="1" customWidth="1"/>
    <col min="2" max="2" width="49.7109375" style="1" customWidth="1"/>
    <col min="3" max="3" width="12.85546875" style="1" customWidth="1"/>
    <col min="4" max="4" width="9.5703125" style="1" customWidth="1"/>
    <col min="5" max="5" width="15.140625" style="1" customWidth="1"/>
    <col min="6" max="6" width="14.5703125" style="1" customWidth="1"/>
    <col min="7" max="9" width="11.42578125" style="1" customWidth="1"/>
    <col min="10" max="10" width="20.5703125" style="355" customWidth="1"/>
    <col min="11" max="16384" width="9.140625" style="1"/>
  </cols>
  <sheetData>
    <row r="1" spans="1:11" x14ac:dyDescent="0.25">
      <c r="J1" s="350" t="s">
        <v>1277</v>
      </c>
      <c r="K1" s="2"/>
    </row>
    <row r="3" spans="1:11" x14ac:dyDescent="0.25">
      <c r="A3" s="801" t="s">
        <v>17</v>
      </c>
      <c r="B3" s="801"/>
      <c r="C3" s="966" t="s">
        <v>10</v>
      </c>
      <c r="D3" s="966"/>
      <c r="E3" s="966"/>
      <c r="F3" s="209"/>
      <c r="G3" s="209"/>
      <c r="H3" s="209"/>
      <c r="I3" s="209"/>
      <c r="J3" s="351"/>
    </row>
    <row r="4" spans="1:11" x14ac:dyDescent="0.25">
      <c r="A4" s="799" t="s">
        <v>19</v>
      </c>
      <c r="B4" s="800"/>
      <c r="C4" s="966" t="s">
        <v>10</v>
      </c>
      <c r="D4" s="966"/>
      <c r="E4" s="966"/>
      <c r="F4" s="209"/>
      <c r="G4" s="209"/>
      <c r="H4" s="209"/>
      <c r="I4" s="209"/>
      <c r="J4" s="351"/>
    </row>
    <row r="5" spans="1:11" x14ac:dyDescent="0.25">
      <c r="A5" s="801" t="s">
        <v>20</v>
      </c>
      <c r="B5" s="801"/>
      <c r="C5" s="967" t="s">
        <v>12</v>
      </c>
      <c r="D5" s="967"/>
      <c r="E5" s="967"/>
      <c r="F5" s="209"/>
      <c r="G5" s="209"/>
      <c r="H5" s="209"/>
      <c r="I5" s="209"/>
      <c r="J5" s="351"/>
    </row>
    <row r="6" spans="1:11" x14ac:dyDescent="0.25">
      <c r="A6" s="804" t="s">
        <v>1065</v>
      </c>
      <c r="B6" s="804"/>
      <c r="C6" s="804"/>
      <c r="D6" s="804"/>
      <c r="E6" s="804"/>
      <c r="F6" s="804"/>
      <c r="G6" s="804"/>
      <c r="H6" s="804"/>
      <c r="I6" s="804"/>
      <c r="J6" s="804"/>
    </row>
    <row r="7" spans="1:11" x14ac:dyDescent="0.25">
      <c r="A7" s="805" t="s">
        <v>22</v>
      </c>
      <c r="B7" s="805"/>
      <c r="C7" s="805"/>
      <c r="D7" s="805"/>
      <c r="E7" s="805"/>
      <c r="F7" s="805"/>
      <c r="G7" s="805"/>
      <c r="H7" s="805"/>
      <c r="I7" s="805"/>
      <c r="J7" s="805"/>
    </row>
    <row r="8" spans="1:11" x14ac:dyDescent="0.25">
      <c r="A8" s="581"/>
      <c r="B8" s="581"/>
      <c r="C8" s="581"/>
      <c r="D8" s="581"/>
      <c r="E8" s="581"/>
      <c r="F8" s="581"/>
      <c r="G8" s="581"/>
      <c r="H8" s="581"/>
      <c r="I8" s="581"/>
      <c r="J8" s="582" t="s">
        <v>13</v>
      </c>
    </row>
    <row r="9" spans="1:11" x14ac:dyDescent="0.25">
      <c r="A9" s="806" t="s">
        <v>23</v>
      </c>
      <c r="B9" s="806" t="s">
        <v>24</v>
      </c>
      <c r="C9" s="806" t="s">
        <v>25</v>
      </c>
      <c r="D9" s="806" t="s">
        <v>26</v>
      </c>
      <c r="E9" s="806" t="s">
        <v>27</v>
      </c>
      <c r="F9" s="806" t="s">
        <v>28</v>
      </c>
      <c r="G9" s="808" t="s">
        <v>29</v>
      </c>
      <c r="H9" s="809"/>
      <c r="I9" s="810"/>
      <c r="J9" s="794" t="s">
        <v>1279</v>
      </c>
    </row>
    <row r="10" spans="1:11" x14ac:dyDescent="0.25">
      <c r="A10" s="807"/>
      <c r="B10" s="807"/>
      <c r="C10" s="807"/>
      <c r="D10" s="807"/>
      <c r="E10" s="807"/>
      <c r="F10" s="807"/>
      <c r="G10" s="547">
        <v>2017</v>
      </c>
      <c r="H10" s="547">
        <v>2018</v>
      </c>
      <c r="I10" s="547">
        <v>2019</v>
      </c>
      <c r="J10" s="795"/>
    </row>
    <row r="11" spans="1:11" x14ac:dyDescent="0.25">
      <c r="A11" s="17">
        <v>1</v>
      </c>
      <c r="B11" s="25">
        <v>2</v>
      </c>
      <c r="C11" s="25">
        <v>3</v>
      </c>
      <c r="D11" s="17">
        <v>4</v>
      </c>
      <c r="E11" s="25">
        <v>5</v>
      </c>
      <c r="F11" s="147" t="s">
        <v>31</v>
      </c>
      <c r="G11" s="147">
        <v>7</v>
      </c>
      <c r="H11" s="147">
        <v>8</v>
      </c>
      <c r="I11" s="147">
        <v>9</v>
      </c>
      <c r="J11" s="353">
        <v>10</v>
      </c>
    </row>
    <row r="12" spans="1:11" ht="31.5" x14ac:dyDescent="0.25">
      <c r="A12" s="124" t="s">
        <v>32</v>
      </c>
      <c r="B12" s="125" t="s">
        <v>1066</v>
      </c>
      <c r="C12" s="127" t="s">
        <v>1067</v>
      </c>
      <c r="D12" s="127">
        <v>6</v>
      </c>
      <c r="E12" s="127">
        <v>740</v>
      </c>
      <c r="F12" s="142">
        <f>D12*E12</f>
        <v>4440</v>
      </c>
      <c r="G12" s="142">
        <v>4440</v>
      </c>
      <c r="H12" s="142"/>
      <c r="I12" s="142"/>
      <c r="J12" s="132">
        <v>2279</v>
      </c>
    </row>
    <row r="13" spans="1:11" ht="31.5" x14ac:dyDescent="0.25">
      <c r="A13" s="124" t="s">
        <v>278</v>
      </c>
      <c r="B13" s="125" t="s">
        <v>1068</v>
      </c>
      <c r="C13" s="127" t="s">
        <v>1067</v>
      </c>
      <c r="D13" s="127">
        <v>12</v>
      </c>
      <c r="E13" s="127">
        <v>740</v>
      </c>
      <c r="F13" s="142">
        <f>D13*E13</f>
        <v>8880</v>
      </c>
      <c r="G13" s="142">
        <v>4440</v>
      </c>
      <c r="H13" s="142">
        <v>4440</v>
      </c>
      <c r="I13" s="142"/>
      <c r="J13" s="132">
        <v>2279</v>
      </c>
    </row>
    <row r="14" spans="1:11" x14ac:dyDescent="0.25">
      <c r="A14" s="124" t="s">
        <v>35</v>
      </c>
      <c r="B14" s="125" t="s">
        <v>1069</v>
      </c>
      <c r="C14" s="127" t="s">
        <v>1067</v>
      </c>
      <c r="D14" s="127">
        <v>4</v>
      </c>
      <c r="E14" s="127">
        <v>740</v>
      </c>
      <c r="F14" s="142">
        <f>D14*E14</f>
        <v>2960</v>
      </c>
      <c r="G14" s="142">
        <v>0</v>
      </c>
      <c r="H14" s="142">
        <v>2960</v>
      </c>
      <c r="I14" s="142">
        <v>0</v>
      </c>
      <c r="J14" s="132">
        <v>2279</v>
      </c>
    </row>
    <row r="15" spans="1:11" x14ac:dyDescent="0.25">
      <c r="A15" s="124" t="s">
        <v>37</v>
      </c>
      <c r="B15" s="219" t="s">
        <v>1070</v>
      </c>
      <c r="C15" s="127" t="s">
        <v>1067</v>
      </c>
      <c r="D15" s="127">
        <v>12</v>
      </c>
      <c r="E15" s="127">
        <v>370</v>
      </c>
      <c r="F15" s="142">
        <f>D15*E15</f>
        <v>4440</v>
      </c>
      <c r="G15" s="142">
        <v>2960</v>
      </c>
      <c r="H15" s="142">
        <v>1480</v>
      </c>
      <c r="I15" s="142">
        <v>0</v>
      </c>
      <c r="J15" s="132">
        <v>2279</v>
      </c>
    </row>
    <row r="16" spans="1:11" ht="31.5" x14ac:dyDescent="0.25">
      <c r="A16" s="124" t="s">
        <v>38</v>
      </c>
      <c r="B16" s="219" t="s">
        <v>1071</v>
      </c>
      <c r="C16" s="127" t="s">
        <v>215</v>
      </c>
      <c r="D16" s="127">
        <v>750</v>
      </c>
      <c r="E16" s="127">
        <v>1.8</v>
      </c>
      <c r="F16" s="142">
        <f t="shared" ref="F16:F30" si="0">D16*E16</f>
        <v>1350</v>
      </c>
      <c r="G16" s="142">
        <v>1350</v>
      </c>
      <c r="H16" s="142">
        <v>0</v>
      </c>
      <c r="I16" s="142">
        <v>0</v>
      </c>
      <c r="J16" s="132">
        <v>2279</v>
      </c>
    </row>
    <row r="17" spans="1:10" ht="31.5" x14ac:dyDescent="0.25">
      <c r="A17" s="124" t="s">
        <v>287</v>
      </c>
      <c r="B17" s="634" t="s">
        <v>1072</v>
      </c>
      <c r="C17" s="28" t="s">
        <v>1067</v>
      </c>
      <c r="D17" s="28">
        <v>4</v>
      </c>
      <c r="E17" s="28">
        <v>980</v>
      </c>
      <c r="F17" s="220">
        <f t="shared" si="0"/>
        <v>3920</v>
      </c>
      <c r="G17" s="220">
        <v>3920</v>
      </c>
      <c r="H17" s="220">
        <v>0</v>
      </c>
      <c r="I17" s="220"/>
      <c r="J17" s="132">
        <v>2279</v>
      </c>
    </row>
    <row r="18" spans="1:10" ht="47.25" x14ac:dyDescent="0.25">
      <c r="A18" s="124" t="s">
        <v>59</v>
      </c>
      <c r="B18" s="571" t="s">
        <v>1073</v>
      </c>
      <c r="C18" s="28" t="s">
        <v>1047</v>
      </c>
      <c r="D18" s="28">
        <v>100</v>
      </c>
      <c r="E18" s="28">
        <v>16.5</v>
      </c>
      <c r="F18" s="220">
        <f t="shared" si="0"/>
        <v>1650</v>
      </c>
      <c r="G18" s="220">
        <v>1650</v>
      </c>
      <c r="H18" s="220">
        <v>0</v>
      </c>
      <c r="I18" s="220"/>
      <c r="J18" s="132">
        <v>2279</v>
      </c>
    </row>
    <row r="19" spans="1:10" ht="47.25" x14ac:dyDescent="0.25">
      <c r="A19" s="124" t="s">
        <v>60</v>
      </c>
      <c r="B19" s="357" t="s">
        <v>1074</v>
      </c>
      <c r="C19" s="28" t="s">
        <v>199</v>
      </c>
      <c r="D19" s="28">
        <v>180</v>
      </c>
      <c r="E19" s="28">
        <v>26.5</v>
      </c>
      <c r="F19" s="220">
        <f t="shared" si="0"/>
        <v>4770</v>
      </c>
      <c r="G19" s="220"/>
      <c r="H19" s="220">
        <v>1370</v>
      </c>
      <c r="I19" s="220"/>
      <c r="J19" s="132">
        <v>2279</v>
      </c>
    </row>
    <row r="20" spans="1:10" ht="47.25" x14ac:dyDescent="0.25">
      <c r="A20" s="124" t="s">
        <v>61</v>
      </c>
      <c r="B20" s="357" t="s">
        <v>1075</v>
      </c>
      <c r="C20" s="28" t="s">
        <v>215</v>
      </c>
      <c r="D20" s="28">
        <v>100</v>
      </c>
      <c r="E20" s="28">
        <v>42.4</v>
      </c>
      <c r="F20" s="220">
        <f t="shared" si="0"/>
        <v>4240</v>
      </c>
      <c r="G20" s="220">
        <v>2120</v>
      </c>
      <c r="H20" s="220">
        <v>2120</v>
      </c>
      <c r="I20" s="220"/>
      <c r="J20" s="132">
        <v>2279</v>
      </c>
    </row>
    <row r="21" spans="1:10" ht="31.5" x14ac:dyDescent="0.25">
      <c r="A21" s="124" t="s">
        <v>104</v>
      </c>
      <c r="B21" s="357" t="s">
        <v>1280</v>
      </c>
      <c r="C21" s="28" t="s">
        <v>215</v>
      </c>
      <c r="D21" s="28">
        <v>100</v>
      </c>
      <c r="E21" s="28">
        <v>47.36</v>
      </c>
      <c r="F21" s="220">
        <f t="shared" si="0"/>
        <v>4736</v>
      </c>
      <c r="G21" s="220">
        <v>2368</v>
      </c>
      <c r="H21" s="220">
        <v>2368</v>
      </c>
      <c r="I21" s="220"/>
      <c r="J21" s="132">
        <v>2279</v>
      </c>
    </row>
    <row r="22" spans="1:10" ht="47.25" x14ac:dyDescent="0.25">
      <c r="A22" s="124" t="s">
        <v>106</v>
      </c>
      <c r="B22" s="357" t="s">
        <v>1281</v>
      </c>
      <c r="C22" s="28" t="s">
        <v>215</v>
      </c>
      <c r="D22" s="28">
        <v>15</v>
      </c>
      <c r="E22" s="28">
        <v>75</v>
      </c>
      <c r="F22" s="220">
        <f t="shared" si="0"/>
        <v>1125</v>
      </c>
      <c r="G22" s="220"/>
      <c r="H22" s="220">
        <v>1125</v>
      </c>
      <c r="I22" s="220"/>
      <c r="J22" s="132">
        <v>2312</v>
      </c>
    </row>
    <row r="23" spans="1:10" ht="31.5" x14ac:dyDescent="0.25">
      <c r="A23" s="124" t="s">
        <v>109</v>
      </c>
      <c r="B23" s="357" t="s">
        <v>1282</v>
      </c>
      <c r="C23" s="28" t="s">
        <v>215</v>
      </c>
      <c r="D23" s="28">
        <v>48</v>
      </c>
      <c r="E23" s="28">
        <v>100.25</v>
      </c>
      <c r="F23" s="220">
        <f t="shared" si="0"/>
        <v>4812</v>
      </c>
      <c r="G23" s="220"/>
      <c r="H23" s="220">
        <v>4812</v>
      </c>
      <c r="I23" s="220"/>
      <c r="J23" s="132">
        <v>2312</v>
      </c>
    </row>
    <row r="24" spans="1:10" x14ac:dyDescent="0.25">
      <c r="A24" s="124" t="s">
        <v>111</v>
      </c>
      <c r="B24" s="357" t="s">
        <v>1076</v>
      </c>
      <c r="C24" s="28" t="s">
        <v>199</v>
      </c>
      <c r="D24" s="28">
        <v>44</v>
      </c>
      <c r="E24" s="28">
        <v>45.18</v>
      </c>
      <c r="F24" s="220">
        <v>1988</v>
      </c>
      <c r="G24" s="220"/>
      <c r="H24" s="220">
        <v>1988</v>
      </c>
      <c r="I24" s="220"/>
      <c r="J24" s="132">
        <v>2279</v>
      </c>
    </row>
    <row r="25" spans="1:10" ht="31.5" x14ac:dyDescent="0.25">
      <c r="A25" s="124" t="s">
        <v>113</v>
      </c>
      <c r="B25" s="357" t="s">
        <v>1077</v>
      </c>
      <c r="C25" s="28" t="s">
        <v>215</v>
      </c>
      <c r="D25" s="28">
        <v>48</v>
      </c>
      <c r="E25" s="28">
        <v>61.7</v>
      </c>
      <c r="F25" s="220">
        <f t="shared" si="0"/>
        <v>2962</v>
      </c>
      <c r="G25" s="220"/>
      <c r="H25" s="220">
        <v>2962</v>
      </c>
      <c r="I25" s="220"/>
      <c r="J25" s="132">
        <v>2312</v>
      </c>
    </row>
    <row r="26" spans="1:10" ht="31.5" x14ac:dyDescent="0.25">
      <c r="A26" s="247" t="s">
        <v>115</v>
      </c>
      <c r="B26" s="357" t="s">
        <v>1283</v>
      </c>
      <c r="C26" s="28" t="s">
        <v>215</v>
      </c>
      <c r="D26" s="28">
        <v>6000</v>
      </c>
      <c r="E26" s="28">
        <v>0.47</v>
      </c>
      <c r="F26" s="220">
        <f t="shared" si="0"/>
        <v>2820</v>
      </c>
      <c r="G26" s="220"/>
      <c r="H26" s="220">
        <v>6220</v>
      </c>
      <c r="I26" s="220"/>
      <c r="J26" s="132">
        <v>2279</v>
      </c>
    </row>
    <row r="27" spans="1:10" ht="31.5" x14ac:dyDescent="0.25">
      <c r="A27" s="124" t="s">
        <v>117</v>
      </c>
      <c r="B27" s="357" t="s">
        <v>1078</v>
      </c>
      <c r="C27" s="28" t="s">
        <v>215</v>
      </c>
      <c r="D27" s="28">
        <v>1</v>
      </c>
      <c r="E27" s="120">
        <v>790</v>
      </c>
      <c r="F27" s="220">
        <f t="shared" si="0"/>
        <v>790</v>
      </c>
      <c r="G27" s="220"/>
      <c r="H27" s="220">
        <v>790</v>
      </c>
      <c r="I27" s="220"/>
      <c r="J27" s="132">
        <v>5238</v>
      </c>
    </row>
    <row r="28" spans="1:10" ht="47.25" x14ac:dyDescent="0.25">
      <c r="A28" s="124" t="s">
        <v>119</v>
      </c>
      <c r="B28" s="357" t="s">
        <v>1284</v>
      </c>
      <c r="C28" s="28" t="s">
        <v>199</v>
      </c>
      <c r="D28" s="28">
        <v>105</v>
      </c>
      <c r="E28" s="28">
        <v>35.479999999999997</v>
      </c>
      <c r="F28" s="220">
        <f t="shared" si="0"/>
        <v>3725</v>
      </c>
      <c r="G28" s="220"/>
      <c r="H28" s="220">
        <v>3725</v>
      </c>
      <c r="I28" s="220"/>
      <c r="J28" s="132">
        <v>2279</v>
      </c>
    </row>
    <row r="29" spans="1:10" ht="63" x14ac:dyDescent="0.25">
      <c r="A29" s="124" t="s">
        <v>121</v>
      </c>
      <c r="B29" s="357" t="s">
        <v>1079</v>
      </c>
      <c r="C29" s="28" t="s">
        <v>215</v>
      </c>
      <c r="D29" s="28">
        <v>1</v>
      </c>
      <c r="E29" s="28">
        <v>952</v>
      </c>
      <c r="F29" s="220">
        <f t="shared" si="0"/>
        <v>952</v>
      </c>
      <c r="G29" s="220">
        <v>952</v>
      </c>
      <c r="H29" s="220">
        <v>1675</v>
      </c>
      <c r="I29" s="220"/>
      <c r="J29" s="132">
        <v>2120</v>
      </c>
    </row>
    <row r="30" spans="1:10" ht="31.5" x14ac:dyDescent="0.25">
      <c r="A30" s="124" t="s">
        <v>516</v>
      </c>
      <c r="B30" s="357" t="s">
        <v>1080</v>
      </c>
      <c r="C30" s="28" t="s">
        <v>215</v>
      </c>
      <c r="D30" s="28">
        <v>60</v>
      </c>
      <c r="E30" s="28">
        <v>44</v>
      </c>
      <c r="F30" s="220">
        <f t="shared" si="0"/>
        <v>2640</v>
      </c>
      <c r="G30" s="220"/>
      <c r="H30" s="220">
        <v>965</v>
      </c>
      <c r="I30" s="220"/>
      <c r="J30" s="132">
        <v>2350</v>
      </c>
    </row>
    <row r="31" spans="1:10" x14ac:dyDescent="0.25">
      <c r="A31" s="126"/>
      <c r="B31" s="803" t="s">
        <v>40</v>
      </c>
      <c r="C31" s="803"/>
      <c r="D31" s="803"/>
      <c r="E31" s="803"/>
      <c r="F31" s="7">
        <f>SUM(F12:F30)</f>
        <v>63200</v>
      </c>
      <c r="G31" s="7">
        <f>SUM(G12:G30)</f>
        <v>24200</v>
      </c>
      <c r="H31" s="7">
        <f>SUM(H12:H30)</f>
        <v>39000</v>
      </c>
      <c r="I31" s="7">
        <f>SUM(I12:I30)</f>
        <v>0</v>
      </c>
      <c r="J31" s="354"/>
    </row>
  </sheetData>
  <mergeCells count="17">
    <mergeCell ref="A3:B3"/>
    <mergeCell ref="C3:E3"/>
    <mergeCell ref="A4:B4"/>
    <mergeCell ref="C4:E4"/>
    <mergeCell ref="A5:B5"/>
    <mergeCell ref="C5:E5"/>
    <mergeCell ref="B31:E31"/>
    <mergeCell ref="A6:J6"/>
    <mergeCell ref="A7:J7"/>
    <mergeCell ref="A9:A10"/>
    <mergeCell ref="B9:B10"/>
    <mergeCell ref="C9:C10"/>
    <mergeCell ref="D9:D10"/>
    <mergeCell ref="E9:E10"/>
    <mergeCell ref="F9:F10"/>
    <mergeCell ref="G9:I9"/>
    <mergeCell ref="J9:J10"/>
  </mergeCell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K12"/>
  <sheetViews>
    <sheetView workbookViewId="0">
      <selection activeCell="J28" sqref="J28"/>
    </sheetView>
  </sheetViews>
  <sheetFormatPr defaultRowHeight="15.75" x14ac:dyDescent="0.25"/>
  <cols>
    <col min="1" max="1" width="5" style="1" customWidth="1"/>
    <col min="2" max="2" width="29.5703125" style="1" customWidth="1"/>
    <col min="3" max="3" width="20.7109375" style="1" customWidth="1"/>
    <col min="4" max="4" width="17.28515625" style="1" customWidth="1"/>
    <col min="5" max="5" width="15.140625" style="1" customWidth="1"/>
    <col min="6" max="6" width="21.7109375" style="1" customWidth="1"/>
    <col min="7" max="7" width="5.5703125" style="1" bestFit="1" customWidth="1"/>
    <col min="8" max="9" width="9" style="1" bestFit="1" customWidth="1"/>
    <col min="10" max="10" width="47" style="1" customWidth="1"/>
    <col min="11" max="16384" width="9.140625" style="1"/>
  </cols>
  <sheetData>
    <row r="1" spans="1:11" x14ac:dyDescent="0.25">
      <c r="J1" s="208" t="s">
        <v>1723</v>
      </c>
      <c r="K1" s="2"/>
    </row>
    <row r="2" spans="1:11" x14ac:dyDescent="0.25">
      <c r="A2" s="801" t="s">
        <v>17</v>
      </c>
      <c r="B2" s="801"/>
      <c r="C2" s="822" t="s">
        <v>1187</v>
      </c>
      <c r="D2" s="822"/>
      <c r="E2" s="822"/>
      <c r="F2" s="209"/>
      <c r="G2" s="209"/>
      <c r="H2" s="209"/>
      <c r="I2" s="209"/>
      <c r="J2" s="209"/>
    </row>
    <row r="3" spans="1:11" x14ac:dyDescent="0.25">
      <c r="A3" s="799" t="s">
        <v>19</v>
      </c>
      <c r="B3" s="800"/>
      <c r="C3" s="822" t="s">
        <v>1187</v>
      </c>
      <c r="D3" s="822"/>
      <c r="E3" s="822"/>
      <c r="F3" s="209"/>
      <c r="G3" s="209"/>
      <c r="H3" s="209"/>
      <c r="I3" s="209"/>
      <c r="J3" s="205"/>
    </row>
    <row r="4" spans="1:11" x14ac:dyDescent="0.25">
      <c r="A4" s="801" t="s">
        <v>20</v>
      </c>
      <c r="B4" s="801"/>
      <c r="C4" s="822" t="s">
        <v>12</v>
      </c>
      <c r="D4" s="822"/>
      <c r="E4" s="822"/>
      <c r="F4" s="209"/>
      <c r="G4" s="209"/>
      <c r="H4" s="209"/>
      <c r="I4" s="209"/>
      <c r="J4" s="209"/>
    </row>
    <row r="5" spans="1:11" x14ac:dyDescent="0.25">
      <c r="A5" s="818" t="s">
        <v>1188</v>
      </c>
      <c r="B5" s="818"/>
      <c r="C5" s="818"/>
      <c r="D5" s="818"/>
      <c r="E5" s="818"/>
      <c r="F5" s="818"/>
      <c r="G5" s="818"/>
      <c r="H5" s="818"/>
      <c r="I5" s="818"/>
      <c r="J5" s="818"/>
    </row>
    <row r="6" spans="1:11" x14ac:dyDescent="0.25">
      <c r="A6" s="805" t="s">
        <v>22</v>
      </c>
      <c r="B6" s="805"/>
      <c r="C6" s="805"/>
      <c r="D6" s="805"/>
      <c r="E6" s="805"/>
      <c r="F6" s="805"/>
      <c r="G6" s="805"/>
      <c r="H6" s="805"/>
      <c r="I6" s="805"/>
      <c r="J6" s="805"/>
    </row>
    <row r="7" spans="1:11" x14ac:dyDescent="0.25">
      <c r="A7" s="3"/>
      <c r="B7" s="3"/>
      <c r="C7" s="3"/>
      <c r="D7" s="3"/>
      <c r="E7" s="3"/>
      <c r="F7" s="3"/>
      <c r="G7" s="3"/>
      <c r="H7" s="3"/>
      <c r="I7" s="3"/>
      <c r="J7" s="4" t="s">
        <v>13</v>
      </c>
      <c r="K7" s="2"/>
    </row>
    <row r="8" spans="1:11" s="5" customFormat="1" ht="36.75" customHeight="1" x14ac:dyDescent="0.25">
      <c r="A8" s="806" t="s">
        <v>23</v>
      </c>
      <c r="B8" s="806" t="s">
        <v>24</v>
      </c>
      <c r="C8" s="806" t="s">
        <v>25</v>
      </c>
      <c r="D8" s="820" t="s">
        <v>26</v>
      </c>
      <c r="E8" s="806" t="s">
        <v>27</v>
      </c>
      <c r="F8" s="806" t="s">
        <v>28</v>
      </c>
      <c r="G8" s="808" t="s">
        <v>29</v>
      </c>
      <c r="H8" s="809"/>
      <c r="I8" s="810"/>
      <c r="J8" s="806" t="s">
        <v>1241</v>
      </c>
    </row>
    <row r="9" spans="1:11" s="5" customFormat="1" x14ac:dyDescent="0.25">
      <c r="A9" s="807"/>
      <c r="B9" s="807"/>
      <c r="C9" s="807"/>
      <c r="D9" s="821"/>
      <c r="E9" s="807"/>
      <c r="F9" s="807"/>
      <c r="G9" s="6">
        <v>2017</v>
      </c>
      <c r="H9" s="6">
        <v>2018</v>
      </c>
      <c r="I9" s="6">
        <v>2019</v>
      </c>
      <c r="J9" s="807"/>
    </row>
    <row r="10" spans="1:11" s="13" customFormat="1" x14ac:dyDescent="0.25">
      <c r="A10" s="17">
        <v>1</v>
      </c>
      <c r="B10" s="25">
        <v>2</v>
      </c>
      <c r="C10" s="25">
        <v>3</v>
      </c>
      <c r="D10" s="17">
        <v>4</v>
      </c>
      <c r="E10" s="25">
        <v>5</v>
      </c>
      <c r="F10" s="147" t="s">
        <v>31</v>
      </c>
      <c r="G10" s="147">
        <v>7</v>
      </c>
      <c r="H10" s="147">
        <v>8</v>
      </c>
      <c r="I10" s="147">
        <v>9</v>
      </c>
      <c r="J10" s="25">
        <v>10</v>
      </c>
    </row>
    <row r="11" spans="1:11" x14ac:dyDescent="0.25">
      <c r="A11" s="124" t="s">
        <v>32</v>
      </c>
      <c r="B11" s="125" t="s">
        <v>1082</v>
      </c>
      <c r="C11" s="127"/>
      <c r="D11" s="127">
        <v>2</v>
      </c>
      <c r="E11" s="127">
        <v>20000</v>
      </c>
      <c r="F11" s="142">
        <f>D11*E11</f>
        <v>40000</v>
      </c>
      <c r="G11" s="142"/>
      <c r="H11" s="142">
        <v>20000</v>
      </c>
      <c r="I11" s="142">
        <v>20000</v>
      </c>
      <c r="J11" s="206"/>
    </row>
    <row r="12" spans="1:11" x14ac:dyDescent="0.25">
      <c r="A12" s="126"/>
      <c r="B12" s="803" t="s">
        <v>40</v>
      </c>
      <c r="C12" s="803"/>
      <c r="D12" s="803"/>
      <c r="E12" s="803"/>
      <c r="F12" s="7">
        <f>SUM(F11:F11)</f>
        <v>40000</v>
      </c>
      <c r="G12" s="7">
        <f>SUM(G11:G11)</f>
        <v>0</v>
      </c>
      <c r="H12" s="7">
        <f>SUM(H11:H11)</f>
        <v>20000</v>
      </c>
      <c r="I12" s="7">
        <f>SUM(I11:I11)</f>
        <v>20000</v>
      </c>
      <c r="J12" s="126"/>
    </row>
  </sheetData>
  <mergeCells count="17">
    <mergeCell ref="B12:E12"/>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4"/>
  <sheetViews>
    <sheetView zoomScale="87" zoomScaleNormal="87" workbookViewId="0">
      <selection activeCell="L12" sqref="L12"/>
    </sheetView>
  </sheetViews>
  <sheetFormatPr defaultRowHeight="15.75" x14ac:dyDescent="0.25"/>
  <cols>
    <col min="1" max="1" width="5" style="1" customWidth="1"/>
    <col min="2" max="2" width="38.42578125" style="1" customWidth="1"/>
    <col min="3" max="3" width="14.140625" style="1" customWidth="1"/>
    <col min="4" max="4" width="17.28515625" style="1" customWidth="1"/>
    <col min="5" max="5" width="31.85546875" style="1" customWidth="1"/>
    <col min="6" max="6" width="13.140625" style="1" bestFit="1" customWidth="1"/>
    <col min="7" max="8" width="13.28515625" style="1" bestFit="1" customWidth="1"/>
    <col min="9" max="9" width="9.28515625" style="1" customWidth="1"/>
    <col min="10" max="10" width="53.85546875" style="1" bestFit="1" customWidth="1"/>
    <col min="11" max="11" width="9.140625" style="1"/>
    <col min="12" max="12" width="10.7109375" style="1" bestFit="1" customWidth="1"/>
    <col min="13" max="16384" width="9.140625" style="1"/>
  </cols>
  <sheetData>
    <row r="1" spans="1:10" x14ac:dyDescent="0.25">
      <c r="J1" s="208" t="s">
        <v>1215</v>
      </c>
    </row>
    <row r="2" spans="1:10" x14ac:dyDescent="0.25">
      <c r="A2" s="801" t="s">
        <v>17</v>
      </c>
      <c r="B2" s="801"/>
      <c r="C2" s="822" t="s">
        <v>123</v>
      </c>
      <c r="D2" s="822"/>
      <c r="E2" s="822"/>
      <c r="F2" s="209"/>
      <c r="G2" s="209"/>
      <c r="H2" s="209"/>
      <c r="I2" s="209"/>
      <c r="J2" s="209"/>
    </row>
    <row r="3" spans="1:10" x14ac:dyDescent="0.25">
      <c r="A3" s="799" t="s">
        <v>19</v>
      </c>
      <c r="B3" s="800"/>
      <c r="C3" s="822" t="s">
        <v>124</v>
      </c>
      <c r="D3" s="822"/>
      <c r="E3" s="822"/>
      <c r="F3" s="209"/>
      <c r="G3" s="209"/>
      <c r="H3" s="209"/>
      <c r="I3" s="209"/>
      <c r="J3" s="205"/>
    </row>
    <row r="4" spans="1:10" x14ac:dyDescent="0.25">
      <c r="A4" s="801" t="s">
        <v>20</v>
      </c>
      <c r="B4" s="801"/>
      <c r="C4" s="823" t="s">
        <v>125</v>
      </c>
      <c r="D4" s="823"/>
      <c r="E4" s="823"/>
      <c r="F4" s="209"/>
      <c r="G4" s="209"/>
      <c r="H4" s="209"/>
      <c r="I4" s="209"/>
      <c r="J4" s="209"/>
    </row>
    <row r="5" spans="1:10" x14ac:dyDescent="0.25">
      <c r="A5" s="818" t="s">
        <v>126</v>
      </c>
      <c r="B5" s="818"/>
      <c r="C5" s="818"/>
      <c r="D5" s="818"/>
      <c r="E5" s="818"/>
      <c r="F5" s="818"/>
      <c r="G5" s="818"/>
      <c r="H5" s="818"/>
      <c r="I5" s="818"/>
      <c r="J5" s="818"/>
    </row>
    <row r="6" spans="1:10" x14ac:dyDescent="0.25">
      <c r="A6" s="805" t="s">
        <v>22</v>
      </c>
      <c r="B6" s="805"/>
      <c r="C6" s="805"/>
      <c r="D6" s="805"/>
      <c r="E6" s="805"/>
      <c r="F6" s="805"/>
      <c r="G6" s="805"/>
      <c r="H6" s="805"/>
      <c r="I6" s="805"/>
      <c r="J6" s="805"/>
    </row>
    <row r="7" spans="1:10" x14ac:dyDescent="0.25">
      <c r="A7" s="3"/>
      <c r="B7" s="3"/>
      <c r="C7" s="3"/>
      <c r="D7" s="3"/>
      <c r="E7" s="3"/>
      <c r="F7" s="3"/>
      <c r="G7" s="3"/>
      <c r="H7" s="3"/>
      <c r="I7" s="3"/>
      <c r="J7" s="4" t="s">
        <v>13</v>
      </c>
    </row>
    <row r="8" spans="1:10" x14ac:dyDescent="0.25">
      <c r="A8" s="806" t="s">
        <v>23</v>
      </c>
      <c r="B8" s="806" t="s">
        <v>24</v>
      </c>
      <c r="C8" s="806" t="s">
        <v>25</v>
      </c>
      <c r="D8" s="820" t="s">
        <v>26</v>
      </c>
      <c r="E8" s="806" t="s">
        <v>27</v>
      </c>
      <c r="F8" s="806" t="s">
        <v>28</v>
      </c>
      <c r="G8" s="808" t="s">
        <v>29</v>
      </c>
      <c r="H8" s="809"/>
      <c r="I8" s="810"/>
      <c r="J8" s="806" t="s">
        <v>1331</v>
      </c>
    </row>
    <row r="9" spans="1:10" x14ac:dyDescent="0.25">
      <c r="A9" s="807"/>
      <c r="B9" s="807"/>
      <c r="C9" s="807"/>
      <c r="D9" s="821"/>
      <c r="E9" s="807"/>
      <c r="F9" s="807"/>
      <c r="G9" s="455">
        <v>2017</v>
      </c>
      <c r="H9" s="455">
        <v>2018</v>
      </c>
      <c r="I9" s="455">
        <v>2019</v>
      </c>
      <c r="J9" s="807"/>
    </row>
    <row r="10" spans="1:10" x14ac:dyDescent="0.25">
      <c r="A10" s="17">
        <v>1</v>
      </c>
      <c r="B10" s="25">
        <v>2</v>
      </c>
      <c r="C10" s="25">
        <v>3</v>
      </c>
      <c r="D10" s="17">
        <v>4</v>
      </c>
      <c r="E10" s="25">
        <v>5</v>
      </c>
      <c r="F10" s="147" t="s">
        <v>31</v>
      </c>
      <c r="G10" s="147">
        <v>7</v>
      </c>
      <c r="H10" s="147">
        <v>8</v>
      </c>
      <c r="I10" s="147">
        <v>9</v>
      </c>
      <c r="J10" s="25">
        <v>10</v>
      </c>
    </row>
    <row r="11" spans="1:10" ht="78.75" x14ac:dyDescent="0.25">
      <c r="A11" s="477" t="s">
        <v>32</v>
      </c>
      <c r="B11" s="143" t="s">
        <v>127</v>
      </c>
      <c r="C11" s="143" t="s">
        <v>128</v>
      </c>
      <c r="D11" s="478" t="s">
        <v>1380</v>
      </c>
      <c r="E11" s="478" t="s">
        <v>1381</v>
      </c>
      <c r="F11" s="252">
        <f>G11+H11+I11</f>
        <v>391031</v>
      </c>
      <c r="G11" s="388">
        <v>177087.43</v>
      </c>
      <c r="H11" s="388">
        <v>163944</v>
      </c>
      <c r="I11" s="252">
        <f>100*500</f>
        <v>50000</v>
      </c>
      <c r="J11" s="219" t="s">
        <v>129</v>
      </c>
    </row>
    <row r="12" spans="1:10" ht="94.5" x14ac:dyDescent="0.25">
      <c r="A12" s="477" t="s">
        <v>33</v>
      </c>
      <c r="B12" s="143" t="s">
        <v>130</v>
      </c>
      <c r="C12" s="143" t="s">
        <v>131</v>
      </c>
      <c r="D12" s="478" t="s">
        <v>1382</v>
      </c>
      <c r="E12" s="478" t="s">
        <v>1383</v>
      </c>
      <c r="F12" s="252">
        <f>G12+H12</f>
        <v>402118</v>
      </c>
      <c r="G12" s="388">
        <v>216507.76</v>
      </c>
      <c r="H12" s="252">
        <v>185610</v>
      </c>
      <c r="I12" s="252"/>
      <c r="J12" s="219" t="s">
        <v>129</v>
      </c>
    </row>
    <row r="13" spans="1:10" ht="63" x14ac:dyDescent="0.25">
      <c r="A13" s="477" t="s">
        <v>35</v>
      </c>
      <c r="B13" s="143" t="s">
        <v>132</v>
      </c>
      <c r="C13" s="144" t="s">
        <v>128</v>
      </c>
      <c r="D13" s="478" t="s">
        <v>1384</v>
      </c>
      <c r="E13" s="478" t="s">
        <v>1385</v>
      </c>
      <c r="F13" s="252">
        <f>G13+H13</f>
        <v>206851</v>
      </c>
      <c r="G13" s="388">
        <v>106404.81</v>
      </c>
      <c r="H13" s="252">
        <v>100446</v>
      </c>
      <c r="I13" s="252"/>
      <c r="J13" s="219" t="s">
        <v>129</v>
      </c>
    </row>
    <row r="14" spans="1:10" x14ac:dyDescent="0.25">
      <c r="A14" s="126"/>
      <c r="B14" s="803" t="s">
        <v>40</v>
      </c>
      <c r="C14" s="803"/>
      <c r="D14" s="803"/>
      <c r="E14" s="803"/>
      <c r="F14" s="7">
        <f>SUM(F11:F13)</f>
        <v>1000000</v>
      </c>
      <c r="G14" s="122">
        <f>SUM(G11:G13)</f>
        <v>500000</v>
      </c>
      <c r="H14" s="122">
        <f>SUM(H11:H13)</f>
        <v>450000</v>
      </c>
      <c r="I14" s="7">
        <f>SUM(I11:I13)</f>
        <v>50000</v>
      </c>
      <c r="J14" s="126"/>
    </row>
  </sheetData>
  <mergeCells count="17">
    <mergeCell ref="B14:E14"/>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62"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A1:J53"/>
  <sheetViews>
    <sheetView zoomScale="60" zoomScaleNormal="60" workbookViewId="0">
      <selection activeCell="G17" sqref="G17"/>
    </sheetView>
  </sheetViews>
  <sheetFormatPr defaultRowHeight="15.75" x14ac:dyDescent="0.25"/>
  <cols>
    <col min="1" max="1" width="5" style="1" customWidth="1"/>
    <col min="2" max="2" width="65" style="1" customWidth="1"/>
    <col min="3" max="3" width="13" style="1" customWidth="1"/>
    <col min="4" max="4" width="9.28515625" style="1" customWidth="1"/>
    <col min="5" max="5" width="15.140625" style="1" customWidth="1"/>
    <col min="6" max="6" width="14.28515625" style="1" customWidth="1"/>
    <col min="7" max="7" width="6.28515625" style="1" bestFit="1" customWidth="1"/>
    <col min="8" max="8" width="9" style="1" bestFit="1" customWidth="1"/>
    <col min="9" max="9" width="9.7109375" style="1" bestFit="1" customWidth="1"/>
    <col min="10" max="10" width="26.5703125" style="355" customWidth="1"/>
    <col min="11" max="16384" width="9.140625" style="1"/>
  </cols>
  <sheetData>
    <row r="1" spans="1:10" x14ac:dyDescent="0.25">
      <c r="E1" s="1115"/>
      <c r="F1" s="1115"/>
      <c r="J1" s="350" t="s">
        <v>1996</v>
      </c>
    </row>
    <row r="2" spans="1:10" x14ac:dyDescent="0.25">
      <c r="A2" s="1082" t="s">
        <v>17</v>
      </c>
      <c r="B2" s="1082"/>
      <c r="C2" s="986" t="s">
        <v>1997</v>
      </c>
      <c r="D2" s="986"/>
      <c r="E2" s="986"/>
      <c r="F2" s="1115"/>
    </row>
    <row r="3" spans="1:10" x14ac:dyDescent="0.25">
      <c r="A3" s="1083" t="s">
        <v>19</v>
      </c>
      <c r="B3" s="1084"/>
      <c r="C3" s="986" t="s">
        <v>1093</v>
      </c>
      <c r="D3" s="986"/>
      <c r="E3" s="986"/>
      <c r="F3" s="1115"/>
    </row>
    <row r="4" spans="1:10" x14ac:dyDescent="0.25">
      <c r="A4" s="1082" t="s">
        <v>20</v>
      </c>
      <c r="B4" s="1082"/>
      <c r="C4" s="1086" t="s">
        <v>12</v>
      </c>
      <c r="D4" s="1086"/>
      <c r="E4" s="1086"/>
      <c r="F4" s="1115"/>
    </row>
    <row r="5" spans="1:10" x14ac:dyDescent="0.25">
      <c r="A5" s="1087" t="s">
        <v>1998</v>
      </c>
      <c r="B5" s="1087"/>
      <c r="C5" s="1087"/>
      <c r="D5" s="1087"/>
      <c r="E5" s="1087"/>
      <c r="F5" s="1087"/>
      <c r="G5" s="1087"/>
      <c r="H5" s="1087"/>
      <c r="I5" s="1087"/>
      <c r="J5" s="1087"/>
    </row>
    <row r="6" spans="1:10" x14ac:dyDescent="0.25">
      <c r="A6" s="1095" t="s">
        <v>22</v>
      </c>
      <c r="B6" s="1095"/>
      <c r="C6" s="1095"/>
      <c r="D6" s="1095"/>
      <c r="E6" s="1095"/>
      <c r="F6" s="1095"/>
      <c r="G6" s="1095"/>
      <c r="H6" s="1095"/>
      <c r="I6" s="1095"/>
      <c r="J6" s="1095"/>
    </row>
    <row r="7" spans="1:10" x14ac:dyDescent="0.25">
      <c r="A7" s="581"/>
      <c r="B7" s="581"/>
      <c r="C7" s="581"/>
      <c r="D7" s="581"/>
      <c r="E7" s="1116"/>
      <c r="F7" s="1116"/>
      <c r="G7" s="581"/>
      <c r="H7" s="581"/>
      <c r="I7" s="581"/>
      <c r="J7" s="608" t="s">
        <v>13</v>
      </c>
    </row>
    <row r="8" spans="1:10" x14ac:dyDescent="0.25">
      <c r="A8" s="806" t="s">
        <v>23</v>
      </c>
      <c r="B8" s="806" t="s">
        <v>24</v>
      </c>
      <c r="C8" s="806" t="s">
        <v>25</v>
      </c>
      <c r="D8" s="806" t="s">
        <v>26</v>
      </c>
      <c r="E8" s="1117" t="s">
        <v>27</v>
      </c>
      <c r="F8" s="1117" t="s">
        <v>28</v>
      </c>
      <c r="G8" s="808" t="s">
        <v>29</v>
      </c>
      <c r="H8" s="809"/>
      <c r="I8" s="810"/>
      <c r="J8" s="806" t="s">
        <v>1241</v>
      </c>
    </row>
    <row r="9" spans="1:10" x14ac:dyDescent="0.25">
      <c r="A9" s="807"/>
      <c r="B9" s="807"/>
      <c r="C9" s="807"/>
      <c r="D9" s="807"/>
      <c r="E9" s="1118"/>
      <c r="F9" s="1118"/>
      <c r="G9" s="762">
        <v>2017</v>
      </c>
      <c r="H9" s="762">
        <v>2018</v>
      </c>
      <c r="I9" s="762">
        <v>2019</v>
      </c>
      <c r="J9" s="807"/>
    </row>
    <row r="10" spans="1:10" x14ac:dyDescent="0.25">
      <c r="A10" s="764">
        <v>1</v>
      </c>
      <c r="B10" s="234">
        <v>2</v>
      </c>
      <c r="C10" s="234">
        <v>3</v>
      </c>
      <c r="D10" s="764">
        <v>4</v>
      </c>
      <c r="E10" s="1119">
        <v>5</v>
      </c>
      <c r="F10" s="1119" t="s">
        <v>31</v>
      </c>
      <c r="G10" s="234">
        <v>7</v>
      </c>
      <c r="H10" s="234">
        <v>8</v>
      </c>
      <c r="I10" s="234">
        <v>9</v>
      </c>
      <c r="J10" s="234">
        <v>10</v>
      </c>
    </row>
    <row r="11" spans="1:10" x14ac:dyDescent="0.25">
      <c r="A11" s="124" t="s">
        <v>32</v>
      </c>
      <c r="B11" s="344" t="s">
        <v>1999</v>
      </c>
      <c r="C11" s="127" t="s">
        <v>215</v>
      </c>
      <c r="D11" s="1120"/>
      <c r="E11" s="1121"/>
      <c r="F11" s="1121"/>
      <c r="G11" s="142"/>
      <c r="H11" s="142"/>
      <c r="I11" s="1120"/>
      <c r="J11" s="199" t="s">
        <v>2000</v>
      </c>
    </row>
    <row r="12" spans="1:10" ht="63" x14ac:dyDescent="0.25">
      <c r="A12" s="124"/>
      <c r="B12" s="565" t="s">
        <v>2001</v>
      </c>
      <c r="C12" s="127"/>
      <c r="D12" s="127">
        <v>112</v>
      </c>
      <c r="E12" s="228">
        <v>169.91</v>
      </c>
      <c r="F12" s="1122">
        <f>D12*E12</f>
        <v>19029.919999999998</v>
      </c>
      <c r="G12" s="142"/>
      <c r="H12" s="142">
        <v>8570</v>
      </c>
      <c r="I12" s="1120"/>
      <c r="J12" s="199"/>
    </row>
    <row r="13" spans="1:10" ht="78.75" x14ac:dyDescent="0.25">
      <c r="A13" s="124"/>
      <c r="B13" s="345" t="s">
        <v>2002</v>
      </c>
      <c r="C13" s="127"/>
      <c r="D13" s="127">
        <v>56</v>
      </c>
      <c r="E13" s="228">
        <f>F13/D13</f>
        <v>191.89</v>
      </c>
      <c r="F13" s="1122">
        <v>10746</v>
      </c>
      <c r="G13" s="142"/>
      <c r="H13" s="142"/>
      <c r="I13" s="142">
        <v>9000</v>
      </c>
      <c r="J13" s="132"/>
    </row>
    <row r="14" spans="1:10" x14ac:dyDescent="0.25">
      <c r="A14" s="124"/>
      <c r="B14" s="345"/>
      <c r="C14" s="127"/>
      <c r="D14" s="127"/>
      <c r="E14" s="228"/>
      <c r="F14" s="1122"/>
      <c r="G14" s="142"/>
      <c r="H14" s="142"/>
      <c r="I14" s="142"/>
      <c r="J14" s="132"/>
    </row>
    <row r="15" spans="1:10" x14ac:dyDescent="0.25">
      <c r="A15" s="124" t="s">
        <v>33</v>
      </c>
      <c r="B15" s="346" t="s">
        <v>94</v>
      </c>
      <c r="C15" s="127" t="s">
        <v>1094</v>
      </c>
      <c r="D15" s="1120"/>
      <c r="E15" s="1121"/>
      <c r="F15" s="1121"/>
      <c r="G15" s="142"/>
      <c r="H15" s="142"/>
      <c r="I15" s="1120"/>
      <c r="J15" s="132">
        <v>2239</v>
      </c>
    </row>
    <row r="16" spans="1:10" ht="31.5" x14ac:dyDescent="0.25">
      <c r="A16" s="124"/>
      <c r="B16" s="125" t="s">
        <v>2003</v>
      </c>
      <c r="C16" s="127"/>
      <c r="D16" s="127">
        <v>788</v>
      </c>
      <c r="E16" s="228">
        <v>27.8</v>
      </c>
      <c r="F16" s="1122">
        <f>D16*E16</f>
        <v>21906.400000000001</v>
      </c>
      <c r="G16" s="142"/>
      <c r="H16" s="142">
        <v>5323</v>
      </c>
      <c r="I16" s="142"/>
      <c r="J16" s="132"/>
    </row>
    <row r="17" spans="1:10" ht="31.5" x14ac:dyDescent="0.25">
      <c r="A17" s="124"/>
      <c r="B17" s="347" t="s">
        <v>2004</v>
      </c>
      <c r="C17" s="127"/>
      <c r="D17" s="127">
        <v>668</v>
      </c>
      <c r="E17" s="228">
        <v>29.98</v>
      </c>
      <c r="F17" s="1122">
        <f>D17*E17</f>
        <v>20026.64</v>
      </c>
      <c r="G17" s="142"/>
      <c r="H17" s="142"/>
      <c r="I17" s="142">
        <v>8500</v>
      </c>
      <c r="J17" s="132"/>
    </row>
    <row r="18" spans="1:10" x14ac:dyDescent="0.25">
      <c r="A18" s="124"/>
      <c r="B18" s="347"/>
      <c r="C18" s="127"/>
      <c r="D18" s="127"/>
      <c r="E18" s="228"/>
      <c r="F18" s="1122"/>
      <c r="G18" s="142"/>
      <c r="H18" s="142"/>
      <c r="I18" s="142"/>
      <c r="J18" s="132"/>
    </row>
    <row r="19" spans="1:10" x14ac:dyDescent="0.25">
      <c r="A19" s="124" t="s">
        <v>35</v>
      </c>
      <c r="B19" s="346" t="s">
        <v>2005</v>
      </c>
      <c r="C19" s="127" t="s">
        <v>1087</v>
      </c>
      <c r="D19" s="1120"/>
      <c r="E19" s="1121"/>
      <c r="F19" s="1121"/>
      <c r="G19" s="142"/>
      <c r="H19" s="142"/>
      <c r="I19" s="1120"/>
      <c r="J19" s="132">
        <v>2239</v>
      </c>
    </row>
    <row r="20" spans="1:10" ht="31.5" x14ac:dyDescent="0.25">
      <c r="A20" s="124"/>
      <c r="B20" s="392" t="s">
        <v>2006</v>
      </c>
      <c r="C20" s="127"/>
      <c r="D20" s="127">
        <v>780</v>
      </c>
      <c r="E20" s="228">
        <v>50.91</v>
      </c>
      <c r="F20" s="1122">
        <f>D20*E20</f>
        <v>39709.800000000003</v>
      </c>
      <c r="G20" s="142"/>
      <c r="H20" s="142">
        <v>9379</v>
      </c>
      <c r="I20" s="1120"/>
      <c r="J20" s="132"/>
    </row>
    <row r="21" spans="1:10" ht="31.5" x14ac:dyDescent="0.25">
      <c r="A21" s="124"/>
      <c r="B21" s="347" t="s">
        <v>2007</v>
      </c>
      <c r="C21" s="127"/>
      <c r="D21" s="127">
        <v>511</v>
      </c>
      <c r="E21" s="228">
        <v>29</v>
      </c>
      <c r="F21" s="1122">
        <f>D21*E21</f>
        <v>14819</v>
      </c>
      <c r="G21" s="142"/>
      <c r="H21" s="142"/>
      <c r="I21" s="142">
        <f>6459+450</f>
        <v>6909</v>
      </c>
      <c r="J21" s="132"/>
    </row>
    <row r="22" spans="1:10" x14ac:dyDescent="0.25">
      <c r="A22" s="124"/>
      <c r="B22" s="347"/>
      <c r="C22" s="127"/>
      <c r="D22" s="127"/>
      <c r="E22" s="228"/>
      <c r="F22" s="1122"/>
      <c r="G22" s="142"/>
      <c r="H22" s="142"/>
      <c r="I22" s="142"/>
      <c r="J22" s="132"/>
    </row>
    <row r="23" spans="1:10" ht="31.5" x14ac:dyDescent="0.25">
      <c r="A23" s="124" t="s">
        <v>37</v>
      </c>
      <c r="B23" s="348" t="s">
        <v>2008</v>
      </c>
      <c r="C23" s="127"/>
      <c r="D23" s="1120"/>
      <c r="E23" s="1121"/>
      <c r="F23" s="1121"/>
      <c r="G23" s="220"/>
      <c r="H23" s="220"/>
      <c r="I23" s="1120"/>
      <c r="J23" s="132">
        <v>2261</v>
      </c>
    </row>
    <row r="24" spans="1:10" ht="47.25" x14ac:dyDescent="0.25">
      <c r="A24" s="124"/>
      <c r="B24" s="1123" t="s">
        <v>2009</v>
      </c>
      <c r="C24" s="127"/>
      <c r="D24" s="127">
        <v>6</v>
      </c>
      <c r="E24" s="228">
        <v>2456.13</v>
      </c>
      <c r="F24" s="1124">
        <f>D24*E24</f>
        <v>14736.78</v>
      </c>
      <c r="G24" s="220"/>
      <c r="H24" s="220">
        <v>6533</v>
      </c>
      <c r="I24" s="1120"/>
      <c r="J24" s="132"/>
    </row>
    <row r="25" spans="1:10" ht="63" x14ac:dyDescent="0.25">
      <c r="A25" s="124"/>
      <c r="B25" s="1123" t="s">
        <v>2010</v>
      </c>
      <c r="C25" s="127"/>
      <c r="D25" s="127">
        <v>5</v>
      </c>
      <c r="E25" s="228">
        <v>2436</v>
      </c>
      <c r="F25" s="1124">
        <f>D25*E25</f>
        <v>12180</v>
      </c>
      <c r="G25" s="220"/>
      <c r="H25" s="220"/>
      <c r="I25" s="220">
        <v>2800</v>
      </c>
      <c r="J25" s="132"/>
    </row>
    <row r="26" spans="1:10" x14ac:dyDescent="0.25">
      <c r="A26" s="124"/>
      <c r="B26" s="348"/>
      <c r="C26" s="127"/>
      <c r="D26" s="127"/>
      <c r="E26" s="228"/>
      <c r="F26" s="1124"/>
      <c r="G26" s="220"/>
      <c r="H26" s="220"/>
      <c r="I26" s="220"/>
      <c r="J26" s="132"/>
    </row>
    <row r="27" spans="1:10" ht="31.5" x14ac:dyDescent="0.25">
      <c r="A27" s="124" t="s">
        <v>38</v>
      </c>
      <c r="B27" s="348" t="s">
        <v>2011</v>
      </c>
      <c r="C27" s="127" t="s">
        <v>215</v>
      </c>
      <c r="D27" s="1120"/>
      <c r="E27" s="1121"/>
      <c r="F27" s="1121"/>
      <c r="G27" s="1120"/>
      <c r="H27" s="1120"/>
      <c r="I27" s="1120"/>
      <c r="J27" s="199" t="s">
        <v>1088</v>
      </c>
    </row>
    <row r="28" spans="1:10" x14ac:dyDescent="0.25">
      <c r="A28" s="124"/>
      <c r="B28" s="348" t="s">
        <v>2012</v>
      </c>
      <c r="C28" s="127"/>
      <c r="D28" s="127">
        <v>1</v>
      </c>
      <c r="E28" s="228">
        <v>4000</v>
      </c>
      <c r="F28" s="1122">
        <v>4000</v>
      </c>
      <c r="G28" s="142"/>
      <c r="H28" s="142">
        <v>501</v>
      </c>
      <c r="I28" s="142"/>
      <c r="J28" s="199"/>
    </row>
    <row r="29" spans="1:10" ht="31.5" x14ac:dyDescent="0.25">
      <c r="A29" s="124"/>
      <c r="B29" s="348" t="s">
        <v>2013</v>
      </c>
      <c r="C29" s="127"/>
      <c r="D29" s="127">
        <v>1</v>
      </c>
      <c r="E29" s="228">
        <v>4000</v>
      </c>
      <c r="F29" s="1122">
        <f>D29*E29</f>
        <v>4000</v>
      </c>
      <c r="G29" s="142"/>
      <c r="H29" s="142"/>
      <c r="I29" s="142">
        <v>1550</v>
      </c>
      <c r="J29" s="199"/>
    </row>
    <row r="30" spans="1:10" x14ac:dyDescent="0.25">
      <c r="A30" s="124"/>
      <c r="B30" s="348"/>
      <c r="C30" s="127"/>
      <c r="D30" s="127"/>
      <c r="E30" s="228"/>
      <c r="F30" s="1122"/>
      <c r="G30" s="142"/>
      <c r="H30" s="142"/>
      <c r="I30" s="142"/>
      <c r="J30" s="199"/>
    </row>
    <row r="31" spans="1:10" x14ac:dyDescent="0.25">
      <c r="A31" s="124" t="s">
        <v>39</v>
      </c>
      <c r="B31" s="346" t="s">
        <v>2014</v>
      </c>
      <c r="C31" s="127" t="s">
        <v>215</v>
      </c>
      <c r="D31" s="1120"/>
      <c r="E31" s="1121"/>
      <c r="F31" s="1121"/>
      <c r="G31" s="1120"/>
      <c r="H31" s="1120"/>
      <c r="I31" s="1120"/>
      <c r="J31" s="1125" t="s">
        <v>2015</v>
      </c>
    </row>
    <row r="32" spans="1:10" x14ac:dyDescent="0.25">
      <c r="A32" s="124"/>
      <c r="B32" s="346" t="s">
        <v>2016</v>
      </c>
      <c r="C32" s="127"/>
      <c r="D32" s="127">
        <v>1</v>
      </c>
      <c r="E32" s="228">
        <v>23141</v>
      </c>
      <c r="F32" s="1122">
        <f>E32</f>
        <v>23141</v>
      </c>
      <c r="G32" s="142"/>
      <c r="H32" s="142">
        <v>7500</v>
      </c>
      <c r="I32" s="142"/>
      <c r="J32" s="1126"/>
    </row>
    <row r="33" spans="1:10" ht="31.5" x14ac:dyDescent="0.25">
      <c r="A33" s="124"/>
      <c r="B33" s="348" t="s">
        <v>2017</v>
      </c>
      <c r="C33" s="127"/>
      <c r="D33" s="127">
        <v>1</v>
      </c>
      <c r="E33" s="228">
        <v>12000</v>
      </c>
      <c r="F33" s="1122">
        <f>D33*E33</f>
        <v>12000</v>
      </c>
      <c r="G33" s="142"/>
      <c r="H33" s="142"/>
      <c r="I33" s="142">
        <v>8500</v>
      </c>
      <c r="J33" s="1126"/>
    </row>
    <row r="34" spans="1:10" ht="78.75" x14ac:dyDescent="0.25">
      <c r="A34" s="124"/>
      <c r="B34" s="1127" t="s">
        <v>2018</v>
      </c>
      <c r="C34" s="127"/>
      <c r="D34" s="127"/>
      <c r="E34" s="228"/>
      <c r="F34" s="1122"/>
      <c r="G34" s="142"/>
      <c r="H34" s="142"/>
      <c r="I34" s="142"/>
      <c r="J34" s="1126"/>
    </row>
    <row r="35" spans="1:10" x14ac:dyDescent="0.25">
      <c r="A35" s="124"/>
      <c r="B35" s="1127" t="s">
        <v>2019</v>
      </c>
      <c r="C35" s="127"/>
      <c r="D35" s="127"/>
      <c r="E35" s="228"/>
      <c r="F35" s="1122"/>
      <c r="G35" s="142"/>
      <c r="H35" s="142"/>
      <c r="I35" s="142"/>
      <c r="J35" s="1126"/>
    </row>
    <row r="36" spans="1:10" ht="78.75" x14ac:dyDescent="0.25">
      <c r="A36" s="124"/>
      <c r="B36" s="1127" t="s">
        <v>2020</v>
      </c>
      <c r="C36" s="127"/>
      <c r="D36" s="127"/>
      <c r="E36" s="228"/>
      <c r="F36" s="1122"/>
      <c r="G36" s="142"/>
      <c r="H36" s="142"/>
      <c r="I36" s="142"/>
      <c r="J36" s="1126"/>
    </row>
    <row r="37" spans="1:10" ht="78.75" x14ac:dyDescent="0.25">
      <c r="A37" s="124"/>
      <c r="B37" s="1127" t="s">
        <v>2021</v>
      </c>
      <c r="C37" s="127"/>
      <c r="D37" s="127"/>
      <c r="E37" s="228"/>
      <c r="F37" s="1122"/>
      <c r="G37" s="142"/>
      <c r="H37" s="142"/>
      <c r="I37" s="142"/>
      <c r="J37" s="1126"/>
    </row>
    <row r="38" spans="1:10" x14ac:dyDescent="0.25">
      <c r="A38" s="124"/>
      <c r="B38" s="346"/>
      <c r="C38" s="127"/>
      <c r="D38" s="127"/>
      <c r="E38" s="228"/>
      <c r="F38" s="1122"/>
      <c r="G38" s="142"/>
      <c r="H38" s="142"/>
      <c r="I38" s="142"/>
      <c r="J38" s="1126"/>
    </row>
    <row r="39" spans="1:10" x14ac:dyDescent="0.25">
      <c r="A39" s="124" t="s">
        <v>59</v>
      </c>
      <c r="B39" s="346" t="s">
        <v>2022</v>
      </c>
      <c r="C39" s="127" t="s">
        <v>215</v>
      </c>
      <c r="D39" s="1120"/>
      <c r="E39" s="1121"/>
      <c r="F39" s="1121"/>
      <c r="G39" s="1120"/>
      <c r="H39" s="1120"/>
      <c r="I39" s="1120"/>
      <c r="J39" s="127">
        <v>2264</v>
      </c>
    </row>
    <row r="40" spans="1:10" ht="31.5" x14ac:dyDescent="0.25">
      <c r="A40" s="124"/>
      <c r="B40" s="348" t="s">
        <v>2023</v>
      </c>
      <c r="C40" s="127"/>
      <c r="D40" s="127">
        <v>1</v>
      </c>
      <c r="E40" s="228">
        <v>2850</v>
      </c>
      <c r="F40" s="1124">
        <f>E40</f>
        <v>2850</v>
      </c>
      <c r="G40" s="220"/>
      <c r="H40" s="220">
        <v>1524</v>
      </c>
      <c r="I40" s="220"/>
      <c r="J40" s="127"/>
    </row>
    <row r="41" spans="1:10" ht="31.5" x14ac:dyDescent="0.25">
      <c r="A41" s="124"/>
      <c r="B41" s="348" t="s">
        <v>2024</v>
      </c>
      <c r="C41" s="127"/>
      <c r="D41" s="127">
        <v>1</v>
      </c>
      <c r="E41" s="228">
        <v>2500</v>
      </c>
      <c r="F41" s="1124">
        <f>D41*E41</f>
        <v>2500</v>
      </c>
      <c r="G41" s="220"/>
      <c r="H41" s="220"/>
      <c r="I41" s="220">
        <v>1200</v>
      </c>
      <c r="J41" s="127"/>
    </row>
    <row r="42" spans="1:10" x14ac:dyDescent="0.25">
      <c r="A42" s="124"/>
      <c r="B42" s="346"/>
      <c r="C42" s="127"/>
      <c r="D42" s="127"/>
      <c r="E42" s="228"/>
      <c r="F42" s="1124"/>
      <c r="G42" s="220"/>
      <c r="H42" s="220"/>
      <c r="I42" s="220"/>
      <c r="J42" s="127"/>
    </row>
    <row r="43" spans="1:10" ht="31.5" x14ac:dyDescent="0.25">
      <c r="A43" s="124" t="s">
        <v>60</v>
      </c>
      <c r="B43" s="348" t="s">
        <v>1091</v>
      </c>
      <c r="C43" s="127" t="s">
        <v>215</v>
      </c>
      <c r="D43" s="1120"/>
      <c r="E43" s="1121"/>
      <c r="F43" s="1121"/>
      <c r="G43" s="1120"/>
      <c r="H43" s="1120"/>
      <c r="I43" s="1120"/>
      <c r="J43" s="1128" t="s">
        <v>2025</v>
      </c>
    </row>
    <row r="44" spans="1:10" ht="31.5" x14ac:dyDescent="0.25">
      <c r="A44" s="124"/>
      <c r="B44" s="1123" t="s">
        <v>2026</v>
      </c>
      <c r="C44" s="127"/>
      <c r="D44" s="127">
        <v>1</v>
      </c>
      <c r="E44" s="228">
        <v>25000</v>
      </c>
      <c r="F44" s="1122">
        <f>E44</f>
        <v>25000</v>
      </c>
      <c r="G44" s="142"/>
      <c r="H44" s="142">
        <v>10000</v>
      </c>
      <c r="I44" s="142"/>
      <c r="J44" s="1128"/>
    </row>
    <row r="45" spans="1:10" ht="31.5" x14ac:dyDescent="0.25">
      <c r="A45" s="124"/>
      <c r="B45" s="1123" t="s">
        <v>2027</v>
      </c>
      <c r="C45" s="127"/>
      <c r="D45" s="127">
        <v>3</v>
      </c>
      <c r="E45" s="228">
        <v>4400</v>
      </c>
      <c r="F45" s="1122">
        <f>D45*E45</f>
        <v>13200</v>
      </c>
      <c r="G45" s="142"/>
      <c r="H45" s="142"/>
      <c r="I45" s="252">
        <v>8080</v>
      </c>
      <c r="J45" s="1128"/>
    </row>
    <row r="46" spans="1:10" ht="126" x14ac:dyDescent="0.25">
      <c r="A46" s="124"/>
      <c r="B46" s="1128" t="s">
        <v>2028</v>
      </c>
      <c r="C46" s="127"/>
      <c r="D46" s="127"/>
      <c r="E46" s="228"/>
      <c r="F46" s="1122"/>
      <c r="G46" s="142"/>
      <c r="H46" s="142"/>
      <c r="I46" s="1129"/>
      <c r="J46" s="1128"/>
    </row>
    <row r="47" spans="1:10" x14ac:dyDescent="0.25">
      <c r="A47" s="124"/>
      <c r="B47" s="1123"/>
      <c r="C47" s="127"/>
      <c r="D47" s="127"/>
      <c r="E47" s="228"/>
      <c r="F47" s="1122"/>
      <c r="G47" s="142"/>
      <c r="H47" s="142"/>
      <c r="I47" s="142"/>
      <c r="J47" s="1128"/>
    </row>
    <row r="48" spans="1:10" x14ac:dyDescent="0.25">
      <c r="A48" s="124" t="s">
        <v>61</v>
      </c>
      <c r="B48" s="348" t="s">
        <v>1092</v>
      </c>
      <c r="C48" s="127" t="s">
        <v>215</v>
      </c>
      <c r="D48" s="1120"/>
      <c r="E48" s="1121"/>
      <c r="F48" s="1121"/>
      <c r="G48" s="1120"/>
      <c r="H48" s="1120"/>
      <c r="I48" s="1120"/>
      <c r="J48" s="127">
        <v>1150</v>
      </c>
    </row>
    <row r="49" spans="1:10" x14ac:dyDescent="0.25">
      <c r="A49" s="124"/>
      <c r="B49" s="1130" t="s">
        <v>2029</v>
      </c>
      <c r="C49" s="127"/>
      <c r="D49" s="127">
        <v>1</v>
      </c>
      <c r="E49" s="1131">
        <v>32000</v>
      </c>
      <c r="F49" s="1132">
        <f>E49</f>
        <v>32000</v>
      </c>
      <c r="G49" s="220"/>
      <c r="H49" s="220">
        <v>12500</v>
      </c>
      <c r="I49" s="220"/>
      <c r="J49" s="127"/>
    </row>
    <row r="50" spans="1:10" x14ac:dyDescent="0.25">
      <c r="A50" s="124"/>
      <c r="B50" s="347" t="s">
        <v>2030</v>
      </c>
      <c r="C50" s="127"/>
      <c r="D50" s="127">
        <v>1</v>
      </c>
      <c r="E50" s="228">
        <v>29182.92</v>
      </c>
      <c r="F50" s="1122">
        <f>D50*E50</f>
        <v>29182.92</v>
      </c>
      <c r="G50" s="142"/>
      <c r="H50" s="142"/>
      <c r="I50" s="142">
        <v>14661</v>
      </c>
      <c r="J50" s="127"/>
    </row>
    <row r="51" spans="1:10" ht="78.75" x14ac:dyDescent="0.25">
      <c r="A51" s="124"/>
      <c r="B51" s="347" t="s">
        <v>2031</v>
      </c>
      <c r="C51" s="127"/>
      <c r="D51" s="127"/>
      <c r="E51" s="228"/>
      <c r="F51" s="1122"/>
      <c r="G51" s="142"/>
      <c r="H51" s="142"/>
      <c r="I51" s="142"/>
      <c r="J51" s="127"/>
    </row>
    <row r="52" spans="1:10" x14ac:dyDescent="0.25">
      <c r="A52" s="124"/>
      <c r="B52" s="1120"/>
      <c r="C52" s="127"/>
      <c r="D52" s="127"/>
      <c r="E52" s="228"/>
      <c r="F52" s="1122"/>
      <c r="G52" s="142"/>
      <c r="H52" s="142"/>
      <c r="I52" s="142"/>
      <c r="J52" s="127"/>
    </row>
    <row r="53" spans="1:10" x14ac:dyDescent="0.25">
      <c r="A53" s="126"/>
      <c r="B53" s="803" t="s">
        <v>40</v>
      </c>
      <c r="C53" s="803"/>
      <c r="D53" s="803"/>
      <c r="E53" s="803"/>
      <c r="F53" s="1133">
        <f>SUM(F11:F52)</f>
        <v>301028.46000000002</v>
      </c>
      <c r="G53" s="7">
        <f>SUM(G11:G29)</f>
        <v>0</v>
      </c>
      <c r="H53" s="7">
        <f>SUM(H11:H52)</f>
        <v>61830</v>
      </c>
      <c r="I53" s="7">
        <f>SUM(I12:I52)</f>
        <v>61200</v>
      </c>
      <c r="J53" s="126"/>
    </row>
  </sheetData>
  <mergeCells count="17">
    <mergeCell ref="B53:E53"/>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51"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K27"/>
  <sheetViews>
    <sheetView workbookViewId="0">
      <selection activeCell="A6" sqref="A6:J6"/>
    </sheetView>
  </sheetViews>
  <sheetFormatPr defaultColWidth="10.140625" defaultRowHeight="15.75" x14ac:dyDescent="0.25"/>
  <cols>
    <col min="1" max="1" width="5" style="1" customWidth="1"/>
    <col min="2" max="2" width="28" style="1" customWidth="1"/>
    <col min="3" max="3" width="19" style="1" customWidth="1"/>
    <col min="4" max="4" width="10.7109375" style="1" customWidth="1"/>
    <col min="5" max="5" width="15" style="1" customWidth="1"/>
    <col min="6" max="6" width="21.7109375" style="1" customWidth="1"/>
    <col min="7" max="7" width="5.5703125" style="1" bestFit="1" customWidth="1"/>
    <col min="8" max="8" width="14.140625" style="1" customWidth="1"/>
    <col min="9" max="9" width="5.5703125" style="1" bestFit="1" customWidth="1"/>
    <col min="10" max="10" width="35.85546875" style="1" customWidth="1"/>
    <col min="11" max="16384" width="10.140625" style="1"/>
  </cols>
  <sheetData>
    <row r="1" spans="1:11" x14ac:dyDescent="0.25">
      <c r="J1" s="208" t="s">
        <v>1725</v>
      </c>
      <c r="K1" s="339"/>
    </row>
    <row r="2" spans="1:11" x14ac:dyDescent="0.25">
      <c r="A2" s="801" t="s">
        <v>17</v>
      </c>
      <c r="B2" s="801"/>
      <c r="C2" s="822" t="s">
        <v>1253</v>
      </c>
      <c r="D2" s="822"/>
      <c r="E2" s="822"/>
      <c r="F2" s="209"/>
      <c r="G2" s="209"/>
      <c r="H2" s="209"/>
      <c r="I2" s="209"/>
      <c r="J2" s="209"/>
    </row>
    <row r="3" spans="1:11" x14ac:dyDescent="0.25">
      <c r="A3" s="799" t="s">
        <v>19</v>
      </c>
      <c r="B3" s="800"/>
      <c r="C3" s="822" t="s">
        <v>1253</v>
      </c>
      <c r="D3" s="822"/>
      <c r="E3" s="822"/>
      <c r="F3" s="209"/>
      <c r="G3" s="209"/>
      <c r="H3" s="209"/>
      <c r="I3" s="209"/>
      <c r="J3" s="340"/>
    </row>
    <row r="4" spans="1:11" x14ac:dyDescent="0.25">
      <c r="A4" s="801" t="s">
        <v>20</v>
      </c>
      <c r="B4" s="801"/>
      <c r="C4" s="823" t="s">
        <v>892</v>
      </c>
      <c r="D4" s="823"/>
      <c r="E4" s="823"/>
      <c r="F4" s="209"/>
      <c r="G4" s="209"/>
      <c r="H4" s="209"/>
      <c r="I4" s="209"/>
      <c r="J4" s="209"/>
    </row>
    <row r="5" spans="1:11" x14ac:dyDescent="0.25">
      <c r="A5" s="969"/>
      <c r="B5" s="969"/>
      <c r="C5" s="969"/>
      <c r="D5" s="969"/>
      <c r="E5" s="969"/>
      <c r="F5" s="969"/>
      <c r="G5" s="969"/>
      <c r="H5" s="969"/>
      <c r="I5" s="969"/>
      <c r="J5" s="969"/>
    </row>
    <row r="6" spans="1:11" x14ac:dyDescent="0.25">
      <c r="A6" s="970" t="s">
        <v>1764</v>
      </c>
      <c r="B6" s="971"/>
      <c r="C6" s="971"/>
      <c r="D6" s="971"/>
      <c r="E6" s="971"/>
      <c r="F6" s="971"/>
      <c r="G6" s="971"/>
      <c r="H6" s="971"/>
      <c r="I6" s="971"/>
      <c r="J6" s="971"/>
    </row>
    <row r="7" spans="1:11" x14ac:dyDescent="0.25">
      <c r="A7" s="650"/>
      <c r="B7" s="650"/>
      <c r="C7" s="650"/>
      <c r="D7" s="650"/>
      <c r="E7" s="650"/>
      <c r="F7" s="650"/>
      <c r="G7" s="650"/>
      <c r="H7" s="650"/>
      <c r="I7" s="650"/>
      <c r="J7" s="651" t="s">
        <v>13</v>
      </c>
    </row>
    <row r="8" spans="1:11" x14ac:dyDescent="0.25">
      <c r="A8" s="972" t="s">
        <v>23</v>
      </c>
      <c r="B8" s="972" t="s">
        <v>24</v>
      </c>
      <c r="C8" s="972" t="s">
        <v>25</v>
      </c>
      <c r="D8" s="972" t="s">
        <v>26</v>
      </c>
      <c r="E8" s="972" t="s">
        <v>27</v>
      </c>
      <c r="F8" s="972" t="s">
        <v>28</v>
      </c>
      <c r="G8" s="974" t="s">
        <v>29</v>
      </c>
      <c r="H8" s="975"/>
      <c r="I8" s="976"/>
      <c r="J8" s="972" t="s">
        <v>30</v>
      </c>
    </row>
    <row r="9" spans="1:11" x14ac:dyDescent="0.25">
      <c r="A9" s="973"/>
      <c r="B9" s="973"/>
      <c r="C9" s="973"/>
      <c r="D9" s="973"/>
      <c r="E9" s="973"/>
      <c r="F9" s="973"/>
      <c r="G9" s="148">
        <v>2107</v>
      </c>
      <c r="H9" s="148">
        <v>2018</v>
      </c>
      <c r="I9" s="148">
        <v>2019</v>
      </c>
      <c r="J9" s="973"/>
    </row>
    <row r="10" spans="1:11" x14ac:dyDescent="0.25">
      <c r="A10" s="341">
        <v>1</v>
      </c>
      <c r="B10" s="342">
        <v>2</v>
      </c>
      <c r="C10" s="342">
        <v>3</v>
      </c>
      <c r="D10" s="341">
        <v>4</v>
      </c>
      <c r="E10" s="342">
        <v>5</v>
      </c>
      <c r="F10" s="343" t="s">
        <v>31</v>
      </c>
      <c r="G10" s="343">
        <v>7</v>
      </c>
      <c r="H10" s="343">
        <v>8</v>
      </c>
      <c r="I10" s="343">
        <v>9</v>
      </c>
      <c r="J10" s="342">
        <v>10</v>
      </c>
    </row>
    <row r="11" spans="1:11" x14ac:dyDescent="0.25">
      <c r="A11" s="124" t="s">
        <v>32</v>
      </c>
      <c r="B11" s="125" t="s">
        <v>1254</v>
      </c>
      <c r="C11" s="127" t="s">
        <v>898</v>
      </c>
      <c r="D11" s="127">
        <v>28</v>
      </c>
      <c r="E11" s="127">
        <v>200</v>
      </c>
      <c r="F11" s="652">
        <f>D11*E11</f>
        <v>5600</v>
      </c>
      <c r="G11" s="652"/>
      <c r="H11" s="653"/>
      <c r="I11" s="652"/>
      <c r="J11" s="132">
        <v>2122</v>
      </c>
    </row>
    <row r="12" spans="1:11" ht="31.5" x14ac:dyDescent="0.25">
      <c r="A12" s="124" t="s">
        <v>33</v>
      </c>
      <c r="B12" s="125" t="s">
        <v>1255</v>
      </c>
      <c r="C12" s="127" t="s">
        <v>191</v>
      </c>
      <c r="D12" s="127">
        <f>25*11</f>
        <v>275</v>
      </c>
      <c r="E12" s="127">
        <v>15</v>
      </c>
      <c r="F12" s="652">
        <f t="shared" ref="F12:F26" si="0">D12*E12</f>
        <v>4125</v>
      </c>
      <c r="G12" s="652"/>
      <c r="H12" s="654">
        <v>4000</v>
      </c>
      <c r="I12" s="652"/>
      <c r="J12" s="132">
        <v>2122</v>
      </c>
    </row>
    <row r="13" spans="1:11" ht="31.5" x14ac:dyDescent="0.25">
      <c r="A13" s="124" t="s">
        <v>35</v>
      </c>
      <c r="B13" s="125" t="s">
        <v>1256</v>
      </c>
      <c r="C13" s="127" t="s">
        <v>191</v>
      </c>
      <c r="D13" s="127">
        <f>10*11</f>
        <v>110</v>
      </c>
      <c r="E13" s="127">
        <v>55</v>
      </c>
      <c r="F13" s="652">
        <f t="shared" si="0"/>
        <v>6050</v>
      </c>
      <c r="G13" s="652"/>
      <c r="H13" s="653"/>
      <c r="I13" s="652"/>
      <c r="J13" s="132">
        <v>2122</v>
      </c>
    </row>
    <row r="14" spans="1:11" x14ac:dyDescent="0.25">
      <c r="A14" s="124" t="s">
        <v>37</v>
      </c>
      <c r="B14" s="125" t="s">
        <v>899</v>
      </c>
      <c r="C14" s="127" t="s">
        <v>1257</v>
      </c>
      <c r="D14" s="127">
        <v>1</v>
      </c>
      <c r="E14" s="127">
        <v>110</v>
      </c>
      <c r="F14" s="652">
        <f t="shared" si="0"/>
        <v>110</v>
      </c>
      <c r="G14" s="652"/>
      <c r="H14" s="652"/>
      <c r="I14" s="652"/>
      <c r="J14" s="132">
        <v>2122</v>
      </c>
    </row>
    <row r="15" spans="1:11" x14ac:dyDescent="0.25">
      <c r="A15" s="124" t="s">
        <v>38</v>
      </c>
      <c r="B15" s="125" t="s">
        <v>94</v>
      </c>
      <c r="C15" s="125" t="s">
        <v>1258</v>
      </c>
      <c r="D15" s="127">
        <v>480</v>
      </c>
      <c r="E15" s="127">
        <v>12.5</v>
      </c>
      <c r="F15" s="652">
        <f t="shared" si="0"/>
        <v>6000</v>
      </c>
      <c r="G15" s="652"/>
      <c r="H15" s="652"/>
      <c r="I15" s="652"/>
      <c r="J15" s="132">
        <v>2231</v>
      </c>
    </row>
    <row r="16" spans="1:11" x14ac:dyDescent="0.25">
      <c r="A16" s="124" t="s">
        <v>39</v>
      </c>
      <c r="B16" s="125" t="s">
        <v>1259</v>
      </c>
      <c r="C16" s="127" t="s">
        <v>1260</v>
      </c>
      <c r="D16" s="127">
        <v>8</v>
      </c>
      <c r="E16" s="127">
        <v>350</v>
      </c>
      <c r="F16" s="652">
        <f t="shared" si="0"/>
        <v>2800</v>
      </c>
      <c r="G16" s="652"/>
      <c r="H16" s="652">
        <v>1000</v>
      </c>
      <c r="I16" s="652"/>
      <c r="J16" s="132">
        <v>1150</v>
      </c>
    </row>
    <row r="17" spans="1:10" x14ac:dyDescent="0.25">
      <c r="A17" s="124" t="s">
        <v>59</v>
      </c>
      <c r="B17" s="125" t="s">
        <v>1261</v>
      </c>
      <c r="C17" s="127" t="s">
        <v>1262</v>
      </c>
      <c r="D17" s="127">
        <v>1</v>
      </c>
      <c r="E17" s="127">
        <v>735</v>
      </c>
      <c r="F17" s="652">
        <f t="shared" si="0"/>
        <v>735</v>
      </c>
      <c r="G17" s="652"/>
      <c r="H17" s="652"/>
      <c r="I17" s="652"/>
      <c r="J17" s="127">
        <v>1150</v>
      </c>
    </row>
    <row r="18" spans="1:10" x14ac:dyDescent="0.25">
      <c r="A18" s="124" t="s">
        <v>60</v>
      </c>
      <c r="B18" s="125" t="s">
        <v>1263</v>
      </c>
      <c r="C18" s="127" t="s">
        <v>1264</v>
      </c>
      <c r="D18" s="28">
        <v>4</v>
      </c>
      <c r="E18" s="28">
        <v>500</v>
      </c>
      <c r="F18" s="653">
        <f t="shared" si="0"/>
        <v>2000</v>
      </c>
      <c r="G18" s="653"/>
      <c r="H18" s="653">
        <v>2000</v>
      </c>
      <c r="I18" s="653"/>
      <c r="J18" s="127">
        <v>1150</v>
      </c>
    </row>
    <row r="19" spans="1:10" x14ac:dyDescent="0.25">
      <c r="A19" s="124" t="s">
        <v>61</v>
      </c>
      <c r="B19" s="125" t="s">
        <v>1265</v>
      </c>
      <c r="C19" s="127" t="s">
        <v>1266</v>
      </c>
      <c r="D19" s="28">
        <v>3</v>
      </c>
      <c r="E19" s="28">
        <v>870</v>
      </c>
      <c r="F19" s="653">
        <f t="shared" si="0"/>
        <v>2610</v>
      </c>
      <c r="G19" s="653"/>
      <c r="H19" s="653">
        <v>2000</v>
      </c>
      <c r="I19" s="653"/>
      <c r="J19" s="127">
        <v>1150</v>
      </c>
    </row>
    <row r="20" spans="1:10" ht="31.5" x14ac:dyDescent="0.25">
      <c r="A20" s="124" t="s">
        <v>104</v>
      </c>
      <c r="B20" s="125" t="s">
        <v>1267</v>
      </c>
      <c r="C20" s="127" t="s">
        <v>1268</v>
      </c>
      <c r="D20" s="28">
        <v>1</v>
      </c>
      <c r="E20" s="28">
        <v>1500</v>
      </c>
      <c r="F20" s="653">
        <f t="shared" si="0"/>
        <v>1500</v>
      </c>
      <c r="G20" s="653"/>
      <c r="H20" s="653"/>
      <c r="I20" s="653"/>
      <c r="J20" s="127">
        <v>1150</v>
      </c>
    </row>
    <row r="21" spans="1:10" x14ac:dyDescent="0.25">
      <c r="A21" s="124" t="s">
        <v>106</v>
      </c>
      <c r="B21" s="125" t="s">
        <v>1269</v>
      </c>
      <c r="C21" s="127" t="s">
        <v>1268</v>
      </c>
      <c r="D21" s="28">
        <v>1</v>
      </c>
      <c r="E21" s="28">
        <v>1200</v>
      </c>
      <c r="F21" s="653">
        <f t="shared" si="0"/>
        <v>1200</v>
      </c>
      <c r="G21" s="653"/>
      <c r="H21" s="653"/>
      <c r="I21" s="653"/>
      <c r="J21" s="127">
        <v>1150</v>
      </c>
    </row>
    <row r="22" spans="1:10" x14ac:dyDescent="0.25">
      <c r="A22" s="124" t="s">
        <v>109</v>
      </c>
      <c r="B22" s="125" t="s">
        <v>1270</v>
      </c>
      <c r="C22" s="127" t="s">
        <v>1271</v>
      </c>
      <c r="D22" s="28">
        <v>6</v>
      </c>
      <c r="E22" s="28">
        <v>450</v>
      </c>
      <c r="F22" s="653">
        <f t="shared" si="0"/>
        <v>2700</v>
      </c>
      <c r="G22" s="653"/>
      <c r="H22" s="653">
        <v>1700</v>
      </c>
      <c r="I22" s="653"/>
      <c r="J22" s="127">
        <v>2261</v>
      </c>
    </row>
    <row r="23" spans="1:10" x14ac:dyDescent="0.25">
      <c r="A23" s="124" t="s">
        <v>111</v>
      </c>
      <c r="B23" s="125" t="s">
        <v>1272</v>
      </c>
      <c r="C23" s="127" t="s">
        <v>1273</v>
      </c>
      <c r="D23" s="28">
        <v>6</v>
      </c>
      <c r="E23" s="28">
        <v>1575</v>
      </c>
      <c r="F23" s="653">
        <f t="shared" si="0"/>
        <v>9450</v>
      </c>
      <c r="G23" s="653"/>
      <c r="H23" s="653">
        <v>5000</v>
      </c>
      <c r="I23" s="653"/>
      <c r="J23" s="127">
        <v>2243</v>
      </c>
    </row>
    <row r="24" spans="1:10" x14ac:dyDescent="0.25">
      <c r="A24" s="124" t="s">
        <v>113</v>
      </c>
      <c r="B24" s="125" t="s">
        <v>1724</v>
      </c>
      <c r="C24" s="127" t="s">
        <v>1273</v>
      </c>
      <c r="D24" s="28">
        <v>6</v>
      </c>
      <c r="E24" s="28">
        <v>470</v>
      </c>
      <c r="F24" s="653">
        <f t="shared" si="0"/>
        <v>2820</v>
      </c>
      <c r="G24" s="653"/>
      <c r="H24" s="654">
        <v>2500</v>
      </c>
      <c r="I24" s="653"/>
      <c r="J24" s="127">
        <v>2370</v>
      </c>
    </row>
    <row r="25" spans="1:10" x14ac:dyDescent="0.25">
      <c r="A25" s="124" t="s">
        <v>115</v>
      </c>
      <c r="B25" s="125" t="s">
        <v>1274</v>
      </c>
      <c r="C25" s="127"/>
      <c r="D25" s="28">
        <v>1</v>
      </c>
      <c r="E25" s="28">
        <v>1200</v>
      </c>
      <c r="F25" s="653">
        <f t="shared" si="0"/>
        <v>1200</v>
      </c>
      <c r="G25" s="653"/>
      <c r="H25" s="654">
        <v>1200</v>
      </c>
      <c r="I25" s="653"/>
      <c r="J25" s="127">
        <v>2270</v>
      </c>
    </row>
    <row r="26" spans="1:10" x14ac:dyDescent="0.25">
      <c r="A26" s="124" t="s">
        <v>117</v>
      </c>
      <c r="B26" s="125" t="s">
        <v>1275</v>
      </c>
      <c r="C26" s="127"/>
      <c r="D26" s="28">
        <v>1</v>
      </c>
      <c r="E26" s="28">
        <v>1100</v>
      </c>
      <c r="F26" s="653">
        <f t="shared" si="0"/>
        <v>1100</v>
      </c>
      <c r="G26" s="653"/>
      <c r="H26" s="654">
        <v>600</v>
      </c>
      <c r="I26" s="653"/>
      <c r="J26" s="127">
        <v>2370</v>
      </c>
    </row>
    <row r="27" spans="1:10" x14ac:dyDescent="0.25">
      <c r="A27" s="126"/>
      <c r="B27" s="968" t="s">
        <v>40</v>
      </c>
      <c r="C27" s="968"/>
      <c r="D27" s="968"/>
      <c r="E27" s="968"/>
      <c r="F27" s="655">
        <f>SUM(F11:F26)</f>
        <v>50000</v>
      </c>
      <c r="G27" s="655">
        <f>SUM(G11:G26)</f>
        <v>0</v>
      </c>
      <c r="H27" s="655">
        <f>SUM(H11:H26)</f>
        <v>20000</v>
      </c>
      <c r="I27" s="655">
        <f>SUM(I11:I26)</f>
        <v>0</v>
      </c>
      <c r="J27" s="126"/>
    </row>
  </sheetData>
  <mergeCells count="17">
    <mergeCell ref="A2:B2"/>
    <mergeCell ref="C2:E2"/>
    <mergeCell ref="A3:B3"/>
    <mergeCell ref="C3:E3"/>
    <mergeCell ref="A4:B4"/>
    <mergeCell ref="C4:E4"/>
    <mergeCell ref="B27:E27"/>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81"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pageSetUpPr fitToPage="1"/>
  </sheetPr>
  <dimension ref="A2:K19"/>
  <sheetViews>
    <sheetView topLeftCell="A4" zoomScaleNormal="100" workbookViewId="0">
      <selection activeCell="B18" sqref="B18"/>
    </sheetView>
  </sheetViews>
  <sheetFormatPr defaultRowHeight="15.75" x14ac:dyDescent="0.25"/>
  <cols>
    <col min="1" max="1" width="5" style="324" customWidth="1"/>
    <col min="2" max="2" width="47.28515625" style="324" customWidth="1"/>
    <col min="3" max="3" width="12.85546875" style="324" customWidth="1"/>
    <col min="4" max="4" width="10.85546875" style="324" customWidth="1"/>
    <col min="5" max="5" width="15.140625" style="324" customWidth="1"/>
    <col min="6" max="6" width="14.7109375" style="324" customWidth="1"/>
    <col min="7" max="10" width="13.7109375" style="324" customWidth="1"/>
    <col min="11" max="11" width="47" style="324" customWidth="1"/>
    <col min="12" max="16384" width="9.140625" style="324"/>
  </cols>
  <sheetData>
    <row r="2" spans="1:11" x14ac:dyDescent="0.25">
      <c r="K2" s="208" t="s">
        <v>1508</v>
      </c>
    </row>
    <row r="3" spans="1:11" x14ac:dyDescent="0.25">
      <c r="A3" s="916" t="s">
        <v>17</v>
      </c>
      <c r="B3" s="916"/>
      <c r="C3" s="917" t="s">
        <v>12</v>
      </c>
      <c r="D3" s="917"/>
      <c r="E3" s="917"/>
      <c r="F3" s="326"/>
      <c r="G3" s="326"/>
      <c r="H3" s="326"/>
      <c r="I3" s="326"/>
      <c r="J3" s="326"/>
      <c r="K3" s="326"/>
    </row>
    <row r="4" spans="1:11" x14ac:dyDescent="0.25">
      <c r="A4" s="918" t="s">
        <v>19</v>
      </c>
      <c r="B4" s="919"/>
      <c r="C4" s="917" t="s">
        <v>12</v>
      </c>
      <c r="D4" s="917"/>
      <c r="E4" s="917"/>
      <c r="F4" s="326"/>
      <c r="G4" s="326"/>
      <c r="H4" s="326"/>
      <c r="I4" s="326"/>
      <c r="J4" s="326"/>
      <c r="K4" s="327"/>
    </row>
    <row r="5" spans="1:11" x14ac:dyDescent="0.25">
      <c r="A5" s="916" t="s">
        <v>20</v>
      </c>
      <c r="B5" s="916"/>
      <c r="C5" s="917" t="s">
        <v>12</v>
      </c>
      <c r="D5" s="917"/>
      <c r="E5" s="917"/>
      <c r="F5" s="326"/>
      <c r="G5" s="326"/>
      <c r="H5" s="326"/>
      <c r="I5" s="326"/>
      <c r="J5" s="326"/>
      <c r="K5" s="326"/>
    </row>
    <row r="6" spans="1:11" x14ac:dyDescent="0.25">
      <c r="A6" s="977" t="s">
        <v>1120</v>
      </c>
      <c r="B6" s="977"/>
      <c r="C6" s="977"/>
      <c r="D6" s="977"/>
      <c r="E6" s="977"/>
      <c r="F6" s="977"/>
      <c r="G6" s="977"/>
      <c r="H6" s="977"/>
      <c r="I6" s="977"/>
      <c r="J6" s="977"/>
      <c r="K6" s="977"/>
    </row>
    <row r="7" spans="1:11" x14ac:dyDescent="0.25">
      <c r="A7" s="922" t="s">
        <v>22</v>
      </c>
      <c r="B7" s="922"/>
      <c r="C7" s="922"/>
      <c r="D7" s="922"/>
      <c r="E7" s="922"/>
      <c r="F7" s="922"/>
      <c r="G7" s="922"/>
      <c r="H7" s="922"/>
      <c r="I7" s="922"/>
      <c r="J7" s="922"/>
      <c r="K7" s="922"/>
    </row>
    <row r="8" spans="1:11" x14ac:dyDescent="0.25">
      <c r="A8" s="656"/>
      <c r="B8" s="656"/>
      <c r="C8" s="656"/>
      <c r="D8" s="656"/>
      <c r="E8" s="656"/>
      <c r="F8" s="656"/>
      <c r="G8" s="656"/>
      <c r="H8" s="656"/>
      <c r="I8" s="656"/>
      <c r="J8" s="656"/>
      <c r="K8" s="657" t="s">
        <v>13</v>
      </c>
    </row>
    <row r="9" spans="1:11" x14ac:dyDescent="0.25">
      <c r="A9" s="923" t="s">
        <v>23</v>
      </c>
      <c r="B9" s="923" t="s">
        <v>24</v>
      </c>
      <c r="C9" s="923" t="s">
        <v>25</v>
      </c>
      <c r="D9" s="923" t="s">
        <v>26</v>
      </c>
      <c r="E9" s="923" t="s">
        <v>27</v>
      </c>
      <c r="F9" s="923" t="s">
        <v>28</v>
      </c>
      <c r="G9" s="925" t="s">
        <v>29</v>
      </c>
      <c r="H9" s="926"/>
      <c r="I9" s="926"/>
      <c r="J9" s="927"/>
      <c r="K9" s="923" t="s">
        <v>1241</v>
      </c>
    </row>
    <row r="10" spans="1:11" x14ac:dyDescent="0.25">
      <c r="A10" s="924"/>
      <c r="B10" s="924"/>
      <c r="C10" s="924"/>
      <c r="D10" s="924"/>
      <c r="E10" s="924"/>
      <c r="F10" s="924"/>
      <c r="G10" s="542">
        <v>2017</v>
      </c>
      <c r="H10" s="542">
        <v>2018</v>
      </c>
      <c r="I10" s="542">
        <v>2019</v>
      </c>
      <c r="J10" s="542">
        <v>2020</v>
      </c>
      <c r="K10" s="924"/>
    </row>
    <row r="11" spans="1:11" x14ac:dyDescent="0.25">
      <c r="A11" s="330">
        <v>1</v>
      </c>
      <c r="B11" s="331">
        <v>2</v>
      </c>
      <c r="C11" s="331">
        <v>3</v>
      </c>
      <c r="D11" s="330">
        <v>4</v>
      </c>
      <c r="E11" s="331">
        <v>5</v>
      </c>
      <c r="F11" s="336" t="s">
        <v>31</v>
      </c>
      <c r="G11" s="336">
        <v>7</v>
      </c>
      <c r="H11" s="336">
        <v>8</v>
      </c>
      <c r="I11" s="336">
        <v>9</v>
      </c>
      <c r="J11" s="336">
        <v>10</v>
      </c>
      <c r="K11" s="331">
        <v>11</v>
      </c>
    </row>
    <row r="12" spans="1:11" ht="47.25" x14ac:dyDescent="0.25">
      <c r="A12" s="333" t="s">
        <v>1356</v>
      </c>
      <c r="B12" s="522" t="s">
        <v>1765</v>
      </c>
      <c r="C12" s="658"/>
      <c r="D12" s="658">
        <v>1</v>
      </c>
      <c r="E12" s="517">
        <f>SUM(G12:J12)</f>
        <v>25000</v>
      </c>
      <c r="F12" s="337">
        <f>D12*E12</f>
        <v>25000</v>
      </c>
      <c r="G12" s="338">
        <v>0</v>
      </c>
      <c r="H12" s="338">
        <v>25000</v>
      </c>
      <c r="I12" s="338">
        <v>0</v>
      </c>
      <c r="J12" s="338">
        <v>0</v>
      </c>
      <c r="K12" s="335"/>
    </row>
    <row r="13" spans="1:11" ht="47.25" x14ac:dyDescent="0.25">
      <c r="A13" s="333" t="s">
        <v>1357</v>
      </c>
      <c r="B13" s="660" t="s">
        <v>16</v>
      </c>
      <c r="C13" s="658"/>
      <c r="D13" s="658">
        <v>1</v>
      </c>
      <c r="E13" s="517">
        <f t="shared" ref="E13:E18" si="0">SUM(G13:J13)</f>
        <v>120000</v>
      </c>
      <c r="F13" s="337">
        <f t="shared" ref="F13:F18" si="1">D13*E13</f>
        <v>120000</v>
      </c>
      <c r="G13" s="338">
        <v>0</v>
      </c>
      <c r="H13" s="338">
        <v>30000</v>
      </c>
      <c r="I13" s="338">
        <f>90000</f>
        <v>90000</v>
      </c>
      <c r="J13" s="338">
        <v>0</v>
      </c>
      <c r="K13" s="335"/>
    </row>
    <row r="14" spans="1:11" ht="31.5" x14ac:dyDescent="0.25">
      <c r="A14" s="333" t="s">
        <v>1358</v>
      </c>
      <c r="B14" s="660" t="s">
        <v>1506</v>
      </c>
      <c r="C14" s="658"/>
      <c r="D14" s="658">
        <v>1</v>
      </c>
      <c r="E14" s="517">
        <f t="shared" si="0"/>
        <v>599385</v>
      </c>
      <c r="F14" s="337">
        <f t="shared" si="1"/>
        <v>599385</v>
      </c>
      <c r="G14" s="338">
        <v>179832</v>
      </c>
      <c r="H14" s="338">
        <v>218553</v>
      </c>
      <c r="I14" s="338">
        <v>201000</v>
      </c>
      <c r="J14" s="338">
        <v>0</v>
      </c>
      <c r="K14" s="335"/>
    </row>
    <row r="15" spans="1:11" ht="63" x14ac:dyDescent="0.25">
      <c r="A15" s="333" t="s">
        <v>1359</v>
      </c>
      <c r="B15" s="660" t="s">
        <v>1728</v>
      </c>
      <c r="C15" s="658"/>
      <c r="D15" s="658">
        <v>1</v>
      </c>
      <c r="E15" s="517">
        <f t="shared" si="0"/>
        <v>5500</v>
      </c>
      <c r="F15" s="337">
        <f t="shared" si="1"/>
        <v>5500</v>
      </c>
      <c r="G15" s="338">
        <v>3500</v>
      </c>
      <c r="H15" s="338">
        <v>2000</v>
      </c>
      <c r="I15" s="338">
        <v>0</v>
      </c>
      <c r="J15" s="338">
        <v>0</v>
      </c>
      <c r="K15" s="335"/>
    </row>
    <row r="16" spans="1:11" ht="31.5" x14ac:dyDescent="0.25">
      <c r="A16" s="333" t="s">
        <v>1360</v>
      </c>
      <c r="B16" s="660" t="s">
        <v>1767</v>
      </c>
      <c r="C16" s="658"/>
      <c r="D16" s="658">
        <v>1</v>
      </c>
      <c r="E16" s="517">
        <f t="shared" si="0"/>
        <v>37000</v>
      </c>
      <c r="F16" s="337">
        <f t="shared" si="1"/>
        <v>37000</v>
      </c>
      <c r="G16" s="338">
        <v>0</v>
      </c>
      <c r="H16" s="338">
        <v>37000</v>
      </c>
      <c r="I16" s="338">
        <v>0</v>
      </c>
      <c r="J16" s="338">
        <v>0</v>
      </c>
      <c r="K16" s="335"/>
    </row>
    <row r="17" spans="1:11" ht="47.25" x14ac:dyDescent="0.25">
      <c r="A17" s="333" t="s">
        <v>1361</v>
      </c>
      <c r="B17" s="660" t="s">
        <v>1766</v>
      </c>
      <c r="C17" s="658"/>
      <c r="D17" s="658">
        <v>1</v>
      </c>
      <c r="E17" s="517">
        <f t="shared" si="0"/>
        <v>154000</v>
      </c>
      <c r="F17" s="337">
        <f t="shared" si="1"/>
        <v>154000</v>
      </c>
      <c r="G17" s="338">
        <v>70000</v>
      </c>
      <c r="H17" s="338">
        <v>35000</v>
      </c>
      <c r="I17" s="338">
        <v>0</v>
      </c>
      <c r="J17" s="338">
        <v>49000</v>
      </c>
      <c r="K17" s="335"/>
    </row>
    <row r="18" spans="1:11" ht="31.5" x14ac:dyDescent="0.25">
      <c r="A18" s="333" t="s">
        <v>1507</v>
      </c>
      <c r="B18" s="660" t="s">
        <v>1768</v>
      </c>
      <c r="C18" s="658"/>
      <c r="D18" s="658">
        <v>1</v>
      </c>
      <c r="E18" s="517">
        <f t="shared" si="0"/>
        <v>18000</v>
      </c>
      <c r="F18" s="337">
        <f t="shared" si="1"/>
        <v>18000</v>
      </c>
      <c r="G18" s="338">
        <v>0</v>
      </c>
      <c r="H18" s="338">
        <v>18000</v>
      </c>
      <c r="I18" s="338">
        <v>0</v>
      </c>
      <c r="J18" s="338">
        <v>0</v>
      </c>
      <c r="K18" s="335"/>
    </row>
    <row r="19" spans="1:11" x14ac:dyDescent="0.25">
      <c r="A19" s="329"/>
      <c r="B19" s="920" t="s">
        <v>40</v>
      </c>
      <c r="C19" s="920"/>
      <c r="D19" s="920"/>
      <c r="E19" s="920"/>
      <c r="F19" s="167">
        <f>SUM(F12:F18)</f>
        <v>958885</v>
      </c>
      <c r="G19" s="167">
        <f>SUM(G12:G18)</f>
        <v>253332</v>
      </c>
      <c r="H19" s="167">
        <f>SUM(H12:H18)</f>
        <v>365553</v>
      </c>
      <c r="I19" s="167">
        <f>SUM(I12:I18)</f>
        <v>291000</v>
      </c>
      <c r="J19" s="167">
        <f>SUM(J12:J18)</f>
        <v>49000</v>
      </c>
      <c r="K19" s="329"/>
    </row>
  </sheetData>
  <mergeCells count="17">
    <mergeCell ref="K9:K10"/>
    <mergeCell ref="A3:B3"/>
    <mergeCell ref="C3:E3"/>
    <mergeCell ref="A4:B4"/>
    <mergeCell ref="C4:E4"/>
    <mergeCell ref="B19:E19"/>
    <mergeCell ref="A5:B5"/>
    <mergeCell ref="C5:E5"/>
    <mergeCell ref="A6:K6"/>
    <mergeCell ref="A7:K7"/>
    <mergeCell ref="A9:A10"/>
    <mergeCell ref="B9:B10"/>
    <mergeCell ref="C9:C10"/>
    <mergeCell ref="D9:D10"/>
    <mergeCell ref="E9:E10"/>
    <mergeCell ref="F9:F10"/>
    <mergeCell ref="G9:J9"/>
  </mergeCells>
  <pageMargins left="0.70866141732283472" right="0.70866141732283472" top="0.74803149606299213" bottom="0.74803149606299213" header="0.31496062992125984" footer="0.31496062992125984"/>
  <pageSetup paperSize="9" scale="63"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pageSetUpPr fitToPage="1"/>
  </sheetPr>
  <dimension ref="A1:K35"/>
  <sheetViews>
    <sheetView topLeftCell="A7" zoomScaleNormal="100" workbookViewId="0">
      <selection activeCell="A35" sqref="A2:XFD35"/>
    </sheetView>
  </sheetViews>
  <sheetFormatPr defaultRowHeight="15.75" x14ac:dyDescent="0.25"/>
  <cols>
    <col min="1" max="1" width="5" style="324" customWidth="1"/>
    <col min="2" max="2" width="36" style="324" customWidth="1"/>
    <col min="3" max="3" width="26" style="324" customWidth="1"/>
    <col min="4" max="4" width="17.28515625" style="324" customWidth="1"/>
    <col min="5" max="5" width="15.140625" style="324" customWidth="1"/>
    <col min="6" max="6" width="14.42578125" style="324" customWidth="1"/>
    <col min="7" max="7" width="7.5703125" style="324" bestFit="1" customWidth="1"/>
    <col min="8" max="8" width="8.7109375" style="324" bestFit="1" customWidth="1"/>
    <col min="9" max="9" width="5.5703125" style="324" bestFit="1" customWidth="1"/>
    <col min="10" max="10" width="37.7109375" style="324" customWidth="1"/>
    <col min="11" max="16384" width="9.140625" style="324"/>
  </cols>
  <sheetData>
    <row r="1" spans="1:11" x14ac:dyDescent="0.25">
      <c r="J1" s="208" t="s">
        <v>1252</v>
      </c>
      <c r="K1" s="151"/>
    </row>
    <row r="3" spans="1:11" x14ac:dyDescent="0.25">
      <c r="A3" s="801" t="s">
        <v>17</v>
      </c>
      <c r="B3" s="801"/>
      <c r="C3" s="822" t="s">
        <v>777</v>
      </c>
      <c r="D3" s="822"/>
      <c r="E3" s="822"/>
      <c r="F3" s="822"/>
      <c r="G3" s="822"/>
      <c r="H3" s="209"/>
      <c r="I3" s="209"/>
      <c r="J3" s="209"/>
    </row>
    <row r="4" spans="1:11" x14ac:dyDescent="0.25">
      <c r="A4" s="799" t="s">
        <v>19</v>
      </c>
      <c r="B4" s="800"/>
      <c r="C4" s="822" t="s">
        <v>777</v>
      </c>
      <c r="D4" s="822"/>
      <c r="E4" s="822"/>
      <c r="F4" s="822"/>
      <c r="G4" s="822"/>
      <c r="H4" s="209"/>
      <c r="I4" s="209"/>
      <c r="J4" s="205"/>
    </row>
    <row r="5" spans="1:11" x14ac:dyDescent="0.25">
      <c r="A5" s="801" t="s">
        <v>20</v>
      </c>
      <c r="B5" s="801"/>
      <c r="C5" s="866"/>
      <c r="D5" s="867"/>
      <c r="E5" s="867"/>
      <c r="F5" s="867"/>
      <c r="G5" s="868"/>
      <c r="H5" s="209"/>
      <c r="I5" s="209"/>
      <c r="J5" s="209"/>
    </row>
    <row r="6" spans="1:11" x14ac:dyDescent="0.25">
      <c r="A6" s="804" t="s">
        <v>1509</v>
      </c>
      <c r="B6" s="804"/>
      <c r="C6" s="804"/>
      <c r="D6" s="804"/>
      <c r="E6" s="804"/>
      <c r="F6" s="804"/>
      <c r="G6" s="804"/>
      <c r="H6" s="804"/>
      <c r="I6" s="804"/>
      <c r="J6" s="804"/>
    </row>
    <row r="7" spans="1:11" x14ac:dyDescent="0.25">
      <c r="A7" s="805" t="s">
        <v>22</v>
      </c>
      <c r="B7" s="805"/>
      <c r="C7" s="805"/>
      <c r="D7" s="805"/>
      <c r="E7" s="805"/>
      <c r="F7" s="805"/>
      <c r="G7" s="805"/>
      <c r="H7" s="805"/>
      <c r="I7" s="805"/>
      <c r="J7" s="805"/>
    </row>
    <row r="8" spans="1:11" x14ac:dyDescent="0.25">
      <c r="A8" s="581"/>
      <c r="B8" s="581"/>
      <c r="C8" s="581"/>
      <c r="D8" s="581"/>
      <c r="E8" s="581"/>
      <c r="F8" s="581"/>
      <c r="G8" s="581"/>
      <c r="H8" s="581"/>
      <c r="I8" s="581"/>
      <c r="J8" s="608" t="s">
        <v>13</v>
      </c>
    </row>
    <row r="9" spans="1:11" x14ac:dyDescent="0.25">
      <c r="A9" s="806" t="s">
        <v>23</v>
      </c>
      <c r="B9" s="806" t="s">
        <v>24</v>
      </c>
      <c r="C9" s="806" t="s">
        <v>25</v>
      </c>
      <c r="D9" s="806" t="s">
        <v>26</v>
      </c>
      <c r="E9" s="806" t="s">
        <v>27</v>
      </c>
      <c r="F9" s="806" t="s">
        <v>28</v>
      </c>
      <c r="G9" s="808" t="s">
        <v>29</v>
      </c>
      <c r="H9" s="809"/>
      <c r="I9" s="810"/>
      <c r="J9" s="806" t="s">
        <v>1241</v>
      </c>
    </row>
    <row r="10" spans="1:11" x14ac:dyDescent="0.25">
      <c r="A10" s="807"/>
      <c r="B10" s="807"/>
      <c r="C10" s="807"/>
      <c r="D10" s="807"/>
      <c r="E10" s="807"/>
      <c r="F10" s="807"/>
      <c r="G10" s="547">
        <v>2017</v>
      </c>
      <c r="H10" s="547">
        <v>2018</v>
      </c>
      <c r="I10" s="547">
        <v>2019</v>
      </c>
      <c r="J10" s="807"/>
    </row>
    <row r="11" spans="1:11" x14ac:dyDescent="0.25">
      <c r="A11" s="17">
        <v>1</v>
      </c>
      <c r="B11" s="25">
        <v>2</v>
      </c>
      <c r="C11" s="25">
        <v>3</v>
      </c>
      <c r="D11" s="17">
        <v>4</v>
      </c>
      <c r="E11" s="25">
        <v>5</v>
      </c>
      <c r="F11" s="147" t="s">
        <v>31</v>
      </c>
      <c r="G11" s="147">
        <v>7</v>
      </c>
      <c r="H11" s="147">
        <v>8</v>
      </c>
      <c r="I11" s="147">
        <v>9</v>
      </c>
      <c r="J11" s="25">
        <v>10</v>
      </c>
    </row>
    <row r="12" spans="1:11" x14ac:dyDescent="0.25">
      <c r="A12" s="549" t="s">
        <v>32</v>
      </c>
      <c r="B12" s="125" t="s">
        <v>778</v>
      </c>
      <c r="C12" s="978" t="s">
        <v>779</v>
      </c>
      <c r="D12" s="127">
        <v>1</v>
      </c>
      <c r="E12" s="448">
        <v>1150</v>
      </c>
      <c r="F12" s="193">
        <f>D12*E12</f>
        <v>1150</v>
      </c>
      <c r="G12" s="193">
        <v>1150</v>
      </c>
      <c r="H12" s="193"/>
      <c r="I12" s="193"/>
      <c r="J12" s="206"/>
    </row>
    <row r="13" spans="1:11" ht="31.5" x14ac:dyDescent="0.25">
      <c r="A13" s="549" t="s">
        <v>33</v>
      </c>
      <c r="B13" s="125" t="s">
        <v>780</v>
      </c>
      <c r="C13" s="979"/>
      <c r="D13" s="127">
        <v>1</v>
      </c>
      <c r="E13" s="449">
        <v>4850</v>
      </c>
      <c r="F13" s="193">
        <f>D13*E13</f>
        <v>4850</v>
      </c>
      <c r="G13" s="193"/>
      <c r="H13" s="193">
        <v>4850</v>
      </c>
      <c r="I13" s="193"/>
      <c r="J13" s="206"/>
    </row>
    <row r="14" spans="1:11" x14ac:dyDescent="0.25">
      <c r="A14" s="549" t="s">
        <v>35</v>
      </c>
      <c r="B14" s="125" t="s">
        <v>1510</v>
      </c>
      <c r="C14" s="550" t="s">
        <v>781</v>
      </c>
      <c r="D14" s="127">
        <v>1</v>
      </c>
      <c r="E14" s="447">
        <v>1245</v>
      </c>
      <c r="F14" s="193">
        <f>D14*E14</f>
        <v>1245</v>
      </c>
      <c r="G14" s="193"/>
      <c r="H14" s="193"/>
      <c r="I14" s="193"/>
      <c r="J14" s="206"/>
    </row>
    <row r="15" spans="1:11" ht="31.5" x14ac:dyDescent="0.25">
      <c r="A15" s="549" t="s">
        <v>37</v>
      </c>
      <c r="B15" s="125" t="s">
        <v>1511</v>
      </c>
      <c r="C15" s="978" t="s">
        <v>782</v>
      </c>
      <c r="D15" s="127">
        <v>1</v>
      </c>
      <c r="E15" s="447">
        <v>1161</v>
      </c>
      <c r="F15" s="193">
        <f t="shared" ref="F15:F34" si="0">D15*E15</f>
        <v>1161</v>
      </c>
      <c r="G15" s="193"/>
      <c r="H15" s="193"/>
      <c r="I15" s="193"/>
      <c r="J15" s="127"/>
    </row>
    <row r="16" spans="1:11" ht="31.5" x14ac:dyDescent="0.25">
      <c r="A16" s="549" t="s">
        <v>38</v>
      </c>
      <c r="B16" s="125" t="s">
        <v>783</v>
      </c>
      <c r="C16" s="979"/>
      <c r="D16" s="127">
        <v>1</v>
      </c>
      <c r="E16" s="447">
        <v>2839</v>
      </c>
      <c r="F16" s="193">
        <f>D16*E16</f>
        <v>2839</v>
      </c>
      <c r="G16" s="193"/>
      <c r="H16" s="193"/>
      <c r="I16" s="193"/>
      <c r="J16" s="127"/>
    </row>
    <row r="17" spans="1:10" ht="31.5" x14ac:dyDescent="0.25">
      <c r="A17" s="549" t="s">
        <v>39</v>
      </c>
      <c r="B17" s="125" t="s">
        <v>1512</v>
      </c>
      <c r="C17" s="550" t="s">
        <v>784</v>
      </c>
      <c r="D17" s="127">
        <v>1</v>
      </c>
      <c r="E17" s="447">
        <v>6729</v>
      </c>
      <c r="F17" s="193">
        <f>D17*E17</f>
        <v>6729</v>
      </c>
      <c r="G17" s="193"/>
      <c r="H17" s="193">
        <v>6729</v>
      </c>
      <c r="I17" s="193"/>
      <c r="J17" s="127"/>
    </row>
    <row r="18" spans="1:10" ht="31.5" x14ac:dyDescent="0.25">
      <c r="A18" s="549" t="s">
        <v>59</v>
      </c>
      <c r="B18" s="550" t="s">
        <v>1513</v>
      </c>
      <c r="C18" s="550" t="s">
        <v>1514</v>
      </c>
      <c r="D18" s="231">
        <v>14</v>
      </c>
      <c r="E18" s="447">
        <v>500</v>
      </c>
      <c r="F18" s="193">
        <f t="shared" si="0"/>
        <v>7000</v>
      </c>
      <c r="G18" s="193"/>
      <c r="H18" s="193">
        <v>7000</v>
      </c>
      <c r="I18" s="193"/>
      <c r="J18" s="127"/>
    </row>
    <row r="19" spans="1:10" ht="31.5" x14ac:dyDescent="0.25">
      <c r="A19" s="549" t="s">
        <v>60</v>
      </c>
      <c r="B19" s="125" t="s">
        <v>785</v>
      </c>
      <c r="C19" s="978" t="s">
        <v>786</v>
      </c>
      <c r="D19" s="127">
        <v>1</v>
      </c>
      <c r="E19" s="447">
        <v>1460</v>
      </c>
      <c r="F19" s="193">
        <f t="shared" si="0"/>
        <v>1460</v>
      </c>
      <c r="G19" s="193"/>
      <c r="H19" s="193"/>
      <c r="I19" s="193"/>
      <c r="J19" s="127"/>
    </row>
    <row r="20" spans="1:10" x14ac:dyDescent="0.25">
      <c r="A20" s="549" t="s">
        <v>61</v>
      </c>
      <c r="B20" s="125" t="s">
        <v>1515</v>
      </c>
      <c r="C20" s="979"/>
      <c r="D20" s="127">
        <v>1</v>
      </c>
      <c r="E20" s="447">
        <v>1460</v>
      </c>
      <c r="F20" s="193">
        <f t="shared" si="0"/>
        <v>1460</v>
      </c>
      <c r="G20" s="193"/>
      <c r="H20" s="193"/>
      <c r="I20" s="193"/>
      <c r="J20" s="127"/>
    </row>
    <row r="21" spans="1:10" x14ac:dyDescent="0.25">
      <c r="A21" s="549" t="s">
        <v>104</v>
      </c>
      <c r="B21" s="125" t="s">
        <v>787</v>
      </c>
      <c r="C21" s="978" t="s">
        <v>788</v>
      </c>
      <c r="D21" s="127">
        <v>1</v>
      </c>
      <c r="E21" s="447">
        <v>2500</v>
      </c>
      <c r="F21" s="193">
        <f>D21*E21</f>
        <v>2500</v>
      </c>
      <c r="G21" s="193"/>
      <c r="H21" s="193"/>
      <c r="I21" s="193"/>
      <c r="J21" s="127"/>
    </row>
    <row r="22" spans="1:10" x14ac:dyDescent="0.25">
      <c r="A22" s="549" t="s">
        <v>106</v>
      </c>
      <c r="B22" s="125" t="s">
        <v>789</v>
      </c>
      <c r="C22" s="979"/>
      <c r="D22" s="127">
        <v>1</v>
      </c>
      <c r="E22" s="447">
        <v>3000</v>
      </c>
      <c r="F22" s="193">
        <f t="shared" si="0"/>
        <v>3000</v>
      </c>
      <c r="G22" s="193"/>
      <c r="H22" s="193"/>
      <c r="I22" s="193"/>
      <c r="J22" s="127"/>
    </row>
    <row r="23" spans="1:10" ht="31.5" x14ac:dyDescent="0.25">
      <c r="A23" s="549" t="s">
        <v>109</v>
      </c>
      <c r="B23" s="550" t="s">
        <v>790</v>
      </c>
      <c r="C23" s="550" t="s">
        <v>791</v>
      </c>
      <c r="D23" s="127">
        <v>1</v>
      </c>
      <c r="E23" s="447">
        <v>7000</v>
      </c>
      <c r="F23" s="193">
        <f t="shared" si="0"/>
        <v>7000</v>
      </c>
      <c r="G23" s="193"/>
      <c r="H23" s="193"/>
      <c r="I23" s="193"/>
      <c r="J23" s="206"/>
    </row>
    <row r="24" spans="1:10" x14ac:dyDescent="0.25">
      <c r="A24" s="549" t="s">
        <v>111</v>
      </c>
      <c r="B24" s="125" t="s">
        <v>792</v>
      </c>
      <c r="C24" s="550" t="s">
        <v>793</v>
      </c>
      <c r="D24" s="127">
        <v>1</v>
      </c>
      <c r="E24" s="447">
        <v>540</v>
      </c>
      <c r="F24" s="193">
        <f>D24*E24</f>
        <v>540</v>
      </c>
      <c r="G24" s="193"/>
      <c r="H24" s="193"/>
      <c r="I24" s="193"/>
      <c r="J24" s="206"/>
    </row>
    <row r="25" spans="1:10" x14ac:dyDescent="0.25">
      <c r="A25" s="549" t="s">
        <v>113</v>
      </c>
      <c r="B25" s="980" t="s">
        <v>1516</v>
      </c>
      <c r="C25" s="551" t="s">
        <v>1517</v>
      </c>
      <c r="D25" s="127">
        <v>1</v>
      </c>
      <c r="E25" s="447">
        <v>6270</v>
      </c>
      <c r="F25" s="193">
        <f t="shared" ref="F25:F26" si="1">D25*E25</f>
        <v>6270</v>
      </c>
      <c r="G25" s="193"/>
      <c r="H25" s="193"/>
      <c r="I25" s="193"/>
      <c r="J25" s="206"/>
    </row>
    <row r="26" spans="1:10" x14ac:dyDescent="0.25">
      <c r="A26" s="549" t="s">
        <v>115</v>
      </c>
      <c r="B26" s="981"/>
      <c r="C26" s="552" t="s">
        <v>1518</v>
      </c>
      <c r="D26" s="127">
        <v>1</v>
      </c>
      <c r="E26" s="447">
        <v>6271</v>
      </c>
      <c r="F26" s="193">
        <f t="shared" si="1"/>
        <v>6271</v>
      </c>
      <c r="G26" s="193"/>
      <c r="H26" s="193">
        <v>6271</v>
      </c>
      <c r="I26" s="193"/>
      <c r="J26" s="206"/>
    </row>
    <row r="27" spans="1:10" ht="31.5" x14ac:dyDescent="0.25">
      <c r="A27" s="549" t="s">
        <v>117</v>
      </c>
      <c r="B27" s="550" t="s">
        <v>1519</v>
      </c>
      <c r="C27" s="550" t="s">
        <v>794</v>
      </c>
      <c r="D27" s="127">
        <v>1</v>
      </c>
      <c r="E27" s="447">
        <v>15000</v>
      </c>
      <c r="F27" s="193">
        <f>D27*E27</f>
        <v>15000</v>
      </c>
      <c r="G27" s="193"/>
      <c r="H27" s="193"/>
      <c r="I27" s="193"/>
      <c r="J27" s="206"/>
    </row>
    <row r="28" spans="1:10" x14ac:dyDescent="0.25">
      <c r="A28" s="549" t="s">
        <v>119</v>
      </c>
      <c r="B28" s="550" t="s">
        <v>1520</v>
      </c>
      <c r="C28" s="550" t="s">
        <v>795</v>
      </c>
      <c r="D28" s="127">
        <v>14</v>
      </c>
      <c r="E28" s="447">
        <v>1000</v>
      </c>
      <c r="F28" s="193">
        <f t="shared" si="0"/>
        <v>14000</v>
      </c>
      <c r="G28" s="193"/>
      <c r="H28" s="193">
        <v>14000</v>
      </c>
      <c r="I28" s="193"/>
      <c r="J28" s="206"/>
    </row>
    <row r="29" spans="1:10" x14ac:dyDescent="0.25">
      <c r="A29" s="549" t="s">
        <v>121</v>
      </c>
      <c r="B29" s="550" t="s">
        <v>796</v>
      </c>
      <c r="C29" s="550" t="s">
        <v>797</v>
      </c>
      <c r="D29" s="127">
        <v>2</v>
      </c>
      <c r="E29" s="447">
        <v>1400</v>
      </c>
      <c r="F29" s="193">
        <f t="shared" si="0"/>
        <v>2800</v>
      </c>
      <c r="G29" s="193"/>
      <c r="H29" s="193"/>
      <c r="I29" s="193"/>
      <c r="J29" s="206"/>
    </row>
    <row r="30" spans="1:10" x14ac:dyDescent="0.25">
      <c r="A30" s="549" t="s">
        <v>516</v>
      </c>
      <c r="B30" s="550" t="s">
        <v>798</v>
      </c>
      <c r="C30" s="550" t="s">
        <v>799</v>
      </c>
      <c r="D30" s="127">
        <v>200</v>
      </c>
      <c r="E30" s="447">
        <v>33</v>
      </c>
      <c r="F30" s="193">
        <f t="shared" si="0"/>
        <v>6600</v>
      </c>
      <c r="G30" s="193"/>
      <c r="H30" s="193"/>
      <c r="I30" s="193"/>
      <c r="J30" s="206"/>
    </row>
    <row r="31" spans="1:10" x14ac:dyDescent="0.25">
      <c r="A31" s="549" t="s">
        <v>589</v>
      </c>
      <c r="B31" s="125" t="s">
        <v>800</v>
      </c>
      <c r="C31" s="550" t="s">
        <v>801</v>
      </c>
      <c r="D31" s="127">
        <v>200</v>
      </c>
      <c r="E31" s="447">
        <v>30</v>
      </c>
      <c r="F31" s="193">
        <f t="shared" si="0"/>
        <v>6000</v>
      </c>
      <c r="G31" s="193"/>
      <c r="H31" s="193"/>
      <c r="I31" s="193"/>
      <c r="J31" s="206"/>
    </row>
    <row r="32" spans="1:10" x14ac:dyDescent="0.25">
      <c r="A32" s="549" t="s">
        <v>591</v>
      </c>
      <c r="B32" s="550" t="s">
        <v>802</v>
      </c>
      <c r="C32" s="550" t="s">
        <v>803</v>
      </c>
      <c r="D32" s="127">
        <v>7</v>
      </c>
      <c r="E32" s="447">
        <v>1000</v>
      </c>
      <c r="F32" s="193">
        <f t="shared" si="0"/>
        <v>7000</v>
      </c>
      <c r="G32" s="193"/>
      <c r="H32" s="193"/>
      <c r="I32" s="193"/>
      <c r="J32" s="206"/>
    </row>
    <row r="33" spans="1:10" x14ac:dyDescent="0.25">
      <c r="A33" s="549" t="s">
        <v>594</v>
      </c>
      <c r="B33" s="125" t="s">
        <v>804</v>
      </c>
      <c r="C33" s="550" t="s">
        <v>804</v>
      </c>
      <c r="D33" s="127">
        <v>1</v>
      </c>
      <c r="E33" s="447">
        <v>1380</v>
      </c>
      <c r="F33" s="193">
        <f t="shared" si="0"/>
        <v>1380</v>
      </c>
      <c r="G33" s="193"/>
      <c r="H33" s="193"/>
      <c r="I33" s="193"/>
      <c r="J33" s="206"/>
    </row>
    <row r="34" spans="1:10" ht="47.25" x14ac:dyDescent="0.25">
      <c r="A34" s="549" t="s">
        <v>596</v>
      </c>
      <c r="B34" s="125" t="s">
        <v>1521</v>
      </c>
      <c r="C34" s="550" t="s">
        <v>1522</v>
      </c>
      <c r="D34" s="127">
        <v>1</v>
      </c>
      <c r="E34" s="447">
        <v>10000</v>
      </c>
      <c r="F34" s="193">
        <f t="shared" si="0"/>
        <v>10000</v>
      </c>
      <c r="G34" s="193"/>
      <c r="H34" s="193">
        <v>10000</v>
      </c>
      <c r="I34" s="193"/>
      <c r="J34" s="206"/>
    </row>
    <row r="35" spans="1:10" x14ac:dyDescent="0.25">
      <c r="A35" s="126"/>
      <c r="B35" s="803" t="s">
        <v>40</v>
      </c>
      <c r="C35" s="803"/>
      <c r="D35" s="803"/>
      <c r="E35" s="803"/>
      <c r="F35" s="167">
        <f>SUM(F12:F34)</f>
        <v>116255</v>
      </c>
      <c r="G35" s="167">
        <f>SUM(G12:G34)</f>
        <v>1150</v>
      </c>
      <c r="H35" s="167">
        <f>SUM(H12:H34)</f>
        <v>48850</v>
      </c>
      <c r="I35" s="167">
        <f>SUM(I12:I34)</f>
        <v>0</v>
      </c>
      <c r="J35" s="126"/>
    </row>
  </sheetData>
  <mergeCells count="22">
    <mergeCell ref="A3:B3"/>
    <mergeCell ref="C3:G3"/>
    <mergeCell ref="A4:B4"/>
    <mergeCell ref="C4:G4"/>
    <mergeCell ref="A5:B5"/>
    <mergeCell ref="C5:G5"/>
    <mergeCell ref="A6:J6"/>
    <mergeCell ref="A7:J7"/>
    <mergeCell ref="A9:A10"/>
    <mergeCell ref="B9:B10"/>
    <mergeCell ref="C9:C10"/>
    <mergeCell ref="D9:D10"/>
    <mergeCell ref="E9:E10"/>
    <mergeCell ref="F9:F10"/>
    <mergeCell ref="G9:I9"/>
    <mergeCell ref="J9:J10"/>
    <mergeCell ref="B35:E35"/>
    <mergeCell ref="C12:C13"/>
    <mergeCell ref="C15:C16"/>
    <mergeCell ref="C19:C20"/>
    <mergeCell ref="C21:C22"/>
    <mergeCell ref="B25:B26"/>
  </mergeCells>
  <pageMargins left="0.70866141732283472" right="0.70866141732283472" top="0.74803149606299213" bottom="0.74803149606299213" header="0.31496062992125984" footer="0.31496062992125984"/>
  <pageSetup paperSize="9" scale="71"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pageSetUpPr fitToPage="1"/>
  </sheetPr>
  <dimension ref="A1:K40"/>
  <sheetViews>
    <sheetView topLeftCell="A13" zoomScale="90" zoomScaleNormal="90" workbookViewId="0">
      <selection activeCell="J19" sqref="J19"/>
    </sheetView>
  </sheetViews>
  <sheetFormatPr defaultRowHeight="15.75" x14ac:dyDescent="0.25"/>
  <cols>
    <col min="1" max="1" width="5" style="324" customWidth="1"/>
    <col min="2" max="2" width="36.5703125" style="324" customWidth="1"/>
    <col min="3" max="3" width="23.5703125" style="324" customWidth="1"/>
    <col min="4" max="4" width="10.5703125" style="325" customWidth="1"/>
    <col min="5" max="5" width="15.140625" style="324" customWidth="1"/>
    <col min="6" max="6" width="15" style="324" customWidth="1"/>
    <col min="7" max="9" width="8.85546875" style="324" bestFit="1" customWidth="1"/>
    <col min="10" max="10" width="47" style="324" customWidth="1"/>
    <col min="11" max="16384" width="9.140625" style="324"/>
  </cols>
  <sheetData>
    <row r="1" spans="1:11" x14ac:dyDescent="0.25">
      <c r="J1" s="208" t="s">
        <v>1251</v>
      </c>
      <c r="K1" s="151"/>
    </row>
    <row r="2" spans="1:11" x14ac:dyDescent="0.25">
      <c r="A2" s="801" t="s">
        <v>17</v>
      </c>
      <c r="B2" s="801"/>
      <c r="C2" s="822" t="s">
        <v>777</v>
      </c>
      <c r="D2" s="822"/>
      <c r="E2" s="822"/>
      <c r="F2" s="209"/>
      <c r="G2" s="209"/>
      <c r="H2" s="209"/>
      <c r="I2" s="209"/>
      <c r="J2" s="209"/>
    </row>
    <row r="3" spans="1:11" x14ac:dyDescent="0.25">
      <c r="A3" s="799" t="s">
        <v>19</v>
      </c>
      <c r="B3" s="800"/>
      <c r="C3" s="822" t="s">
        <v>777</v>
      </c>
      <c r="D3" s="822"/>
      <c r="E3" s="822"/>
      <c r="F3" s="209"/>
      <c r="G3" s="209"/>
      <c r="H3" s="209"/>
      <c r="I3" s="209"/>
      <c r="J3" s="205"/>
    </row>
    <row r="4" spans="1:11" x14ac:dyDescent="0.25">
      <c r="A4" s="801" t="s">
        <v>20</v>
      </c>
      <c r="B4" s="801"/>
      <c r="C4" s="823"/>
      <c r="D4" s="823"/>
      <c r="E4" s="823"/>
      <c r="F4" s="209"/>
      <c r="G4" s="209"/>
      <c r="H4" s="209"/>
      <c r="I4" s="209"/>
      <c r="J4" s="209"/>
    </row>
    <row r="5" spans="1:11" x14ac:dyDescent="0.25">
      <c r="A5" s="804"/>
      <c r="B5" s="804"/>
      <c r="C5" s="804"/>
      <c r="D5" s="804"/>
      <c r="E5" s="804"/>
      <c r="F5" s="804"/>
      <c r="G5" s="804"/>
      <c r="H5" s="804"/>
      <c r="I5" s="804"/>
      <c r="J5" s="804"/>
    </row>
    <row r="6" spans="1:11" x14ac:dyDescent="0.25">
      <c r="A6" s="984" t="s">
        <v>805</v>
      </c>
      <c r="B6" s="985"/>
      <c r="C6" s="985"/>
      <c r="D6" s="985"/>
      <c r="E6" s="985"/>
      <c r="F6" s="985"/>
      <c r="G6" s="985"/>
      <c r="H6" s="985"/>
      <c r="I6" s="985"/>
      <c r="J6" s="985"/>
    </row>
    <row r="7" spans="1:11" x14ac:dyDescent="0.25">
      <c r="A7" s="986"/>
      <c r="B7" s="987"/>
      <c r="C7" s="987"/>
      <c r="D7" s="987"/>
      <c r="E7" s="987"/>
      <c r="F7" s="987"/>
      <c r="G7" s="987"/>
      <c r="H7" s="987"/>
      <c r="I7" s="987"/>
      <c r="J7" s="555" t="s">
        <v>13</v>
      </c>
    </row>
    <row r="8" spans="1:11" x14ac:dyDescent="0.25">
      <c r="A8" s="906" t="s">
        <v>23</v>
      </c>
      <c r="B8" s="906" t="s">
        <v>24</v>
      </c>
      <c r="C8" s="906" t="s">
        <v>25</v>
      </c>
      <c r="D8" s="806" t="s">
        <v>26</v>
      </c>
      <c r="E8" s="906" t="s">
        <v>27</v>
      </c>
      <c r="F8" s="906" t="s">
        <v>28</v>
      </c>
      <c r="G8" s="906" t="s">
        <v>29</v>
      </c>
      <c r="H8" s="906"/>
      <c r="I8" s="906"/>
      <c r="J8" s="906" t="s">
        <v>1241</v>
      </c>
    </row>
    <row r="9" spans="1:11" x14ac:dyDescent="0.25">
      <c r="A9" s="906"/>
      <c r="B9" s="906"/>
      <c r="C9" s="906"/>
      <c r="D9" s="807"/>
      <c r="E9" s="906"/>
      <c r="F9" s="906"/>
      <c r="G9" s="547">
        <v>2017</v>
      </c>
      <c r="H9" s="547">
        <v>2018</v>
      </c>
      <c r="I9" s="547">
        <v>2019</v>
      </c>
      <c r="J9" s="906"/>
    </row>
    <row r="10" spans="1:11" x14ac:dyDescent="0.25">
      <c r="A10" s="17">
        <v>1</v>
      </c>
      <c r="B10" s="25">
        <v>2</v>
      </c>
      <c r="C10" s="25">
        <v>3</v>
      </c>
      <c r="D10" s="17">
        <v>4</v>
      </c>
      <c r="E10" s="25">
        <v>5</v>
      </c>
      <c r="F10" s="25" t="s">
        <v>31</v>
      </c>
      <c r="G10" s="25">
        <v>7</v>
      </c>
      <c r="H10" s="25">
        <v>8</v>
      </c>
      <c r="I10" s="25">
        <v>9</v>
      </c>
      <c r="J10" s="25">
        <v>10</v>
      </c>
    </row>
    <row r="11" spans="1:11" ht="31.5" x14ac:dyDescent="0.25">
      <c r="A11" s="124" t="s">
        <v>32</v>
      </c>
      <c r="B11" s="982" t="s">
        <v>806</v>
      </c>
      <c r="C11" s="125" t="s">
        <v>807</v>
      </c>
      <c r="D11" s="22">
        <v>1</v>
      </c>
      <c r="E11" s="127">
        <v>1795</v>
      </c>
      <c r="F11" s="193">
        <f>D11*E11</f>
        <v>1795</v>
      </c>
      <c r="G11" s="193">
        <v>1795</v>
      </c>
      <c r="H11" s="193"/>
      <c r="I11" s="193"/>
      <c r="J11" s="206"/>
    </row>
    <row r="12" spans="1:11" x14ac:dyDescent="0.25">
      <c r="A12" s="124" t="s">
        <v>33</v>
      </c>
      <c r="B12" s="982"/>
      <c r="C12" s="983" t="s">
        <v>473</v>
      </c>
      <c r="D12" s="22">
        <v>1</v>
      </c>
      <c r="E12" s="127">
        <v>3000</v>
      </c>
      <c r="F12" s="193">
        <f t="shared" ref="F12:F39" si="0">D12*E12</f>
        <v>3000</v>
      </c>
      <c r="G12" s="193">
        <v>3000</v>
      </c>
      <c r="H12" s="193"/>
      <c r="I12" s="193"/>
      <c r="J12" s="206"/>
    </row>
    <row r="13" spans="1:11" x14ac:dyDescent="0.25">
      <c r="A13" s="124"/>
      <c r="B13" s="556" t="s">
        <v>1170</v>
      </c>
      <c r="C13" s="983"/>
      <c r="D13" s="22">
        <v>1</v>
      </c>
      <c r="E13" s="127">
        <v>2000</v>
      </c>
      <c r="F13" s="193">
        <f>D13*E13</f>
        <v>2000</v>
      </c>
      <c r="G13" s="193"/>
      <c r="H13" s="193">
        <v>3000</v>
      </c>
      <c r="I13" s="193"/>
      <c r="J13" s="206"/>
    </row>
    <row r="14" spans="1:11" ht="31.5" x14ac:dyDescent="0.25">
      <c r="A14" s="124" t="s">
        <v>35</v>
      </c>
      <c r="B14" s="556" t="s">
        <v>808</v>
      </c>
      <c r="C14" s="983"/>
      <c r="D14" s="22">
        <v>1</v>
      </c>
      <c r="E14" s="127">
        <v>3500</v>
      </c>
      <c r="F14" s="193">
        <f>D14*E14</f>
        <v>3500</v>
      </c>
      <c r="G14" s="193"/>
      <c r="H14" s="193"/>
      <c r="I14" s="193">
        <v>4000</v>
      </c>
      <c r="J14" s="206"/>
    </row>
    <row r="15" spans="1:11" x14ac:dyDescent="0.25">
      <c r="A15" s="124" t="s">
        <v>37</v>
      </c>
      <c r="B15" s="982" t="s">
        <v>809</v>
      </c>
      <c r="C15" s="127" t="s">
        <v>810</v>
      </c>
      <c r="D15" s="22">
        <v>1</v>
      </c>
      <c r="E15" s="127">
        <v>2000</v>
      </c>
      <c r="F15" s="193">
        <f t="shared" si="0"/>
        <v>2000</v>
      </c>
      <c r="G15" s="193">
        <v>2000</v>
      </c>
      <c r="H15" s="193"/>
      <c r="I15" s="193"/>
      <c r="J15" s="127"/>
    </row>
    <row r="16" spans="1:11" x14ac:dyDescent="0.25">
      <c r="A16" s="124" t="s">
        <v>38</v>
      </c>
      <c r="B16" s="982"/>
      <c r="C16" s="125" t="s">
        <v>811</v>
      </c>
      <c r="D16" s="22">
        <v>1</v>
      </c>
      <c r="E16" s="127">
        <v>7000</v>
      </c>
      <c r="F16" s="193">
        <f>D16*E16</f>
        <v>7000</v>
      </c>
      <c r="G16" s="193"/>
      <c r="H16" s="193">
        <v>7000</v>
      </c>
      <c r="I16" s="193"/>
      <c r="J16" s="127"/>
    </row>
    <row r="17" spans="1:10" ht="31.5" x14ac:dyDescent="0.25">
      <c r="A17" s="124" t="s">
        <v>39</v>
      </c>
      <c r="B17" s="982"/>
      <c r="C17" s="125" t="s">
        <v>812</v>
      </c>
      <c r="D17" s="22">
        <v>1</v>
      </c>
      <c r="E17" s="127">
        <v>2700</v>
      </c>
      <c r="F17" s="193">
        <f>D17*E17</f>
        <v>2700</v>
      </c>
      <c r="G17" s="193"/>
      <c r="H17" s="193"/>
      <c r="I17" s="193">
        <v>2700</v>
      </c>
      <c r="J17" s="127"/>
    </row>
    <row r="18" spans="1:10" ht="31.5" x14ac:dyDescent="0.25">
      <c r="A18" s="124" t="s">
        <v>59</v>
      </c>
      <c r="B18" s="556" t="s">
        <v>813</v>
      </c>
      <c r="C18" s="125" t="s">
        <v>814</v>
      </c>
      <c r="D18" s="22">
        <v>1</v>
      </c>
      <c r="E18" s="127">
        <v>5000</v>
      </c>
      <c r="F18" s="193">
        <f t="shared" si="0"/>
        <v>5000</v>
      </c>
      <c r="G18" s="193">
        <v>3205</v>
      </c>
      <c r="H18" s="193"/>
      <c r="I18" s="193"/>
      <c r="J18" s="127"/>
    </row>
    <row r="19" spans="1:10" x14ac:dyDescent="0.25">
      <c r="A19" s="124" t="s">
        <v>60</v>
      </c>
      <c r="B19" s="982" t="s">
        <v>65</v>
      </c>
      <c r="C19" s="127" t="s">
        <v>815</v>
      </c>
      <c r="D19" s="22">
        <v>1</v>
      </c>
      <c r="E19" s="127">
        <v>5000</v>
      </c>
      <c r="F19" s="193">
        <f t="shared" si="0"/>
        <v>5000</v>
      </c>
      <c r="G19" s="193">
        <v>5000</v>
      </c>
      <c r="H19" s="328"/>
      <c r="I19" s="193"/>
      <c r="J19" s="206"/>
    </row>
    <row r="20" spans="1:10" x14ac:dyDescent="0.25">
      <c r="A20" s="124" t="s">
        <v>61</v>
      </c>
      <c r="B20" s="982"/>
      <c r="C20" s="125" t="s">
        <v>816</v>
      </c>
      <c r="D20" s="22">
        <v>1</v>
      </c>
      <c r="E20" s="127">
        <v>3900</v>
      </c>
      <c r="F20" s="193">
        <f t="shared" si="0"/>
        <v>3900</v>
      </c>
      <c r="G20" s="193"/>
      <c r="H20" s="193"/>
      <c r="I20" s="193">
        <v>3900</v>
      </c>
      <c r="J20" s="206"/>
    </row>
    <row r="21" spans="1:10" ht="31.5" x14ac:dyDescent="0.25">
      <c r="A21" s="124" t="s">
        <v>104</v>
      </c>
      <c r="B21" s="982"/>
      <c r="C21" s="125" t="s">
        <v>817</v>
      </c>
      <c r="D21" s="22">
        <v>1</v>
      </c>
      <c r="E21" s="127">
        <v>2200</v>
      </c>
      <c r="F21" s="193">
        <f t="shared" si="0"/>
        <v>2200</v>
      </c>
      <c r="G21" s="193"/>
      <c r="H21" s="193"/>
      <c r="I21" s="193">
        <v>2200</v>
      </c>
      <c r="J21" s="127"/>
    </row>
    <row r="22" spans="1:10" x14ac:dyDescent="0.25">
      <c r="A22" s="124" t="s">
        <v>106</v>
      </c>
      <c r="B22" s="556" t="s">
        <v>818</v>
      </c>
      <c r="C22" s="127"/>
      <c r="D22" s="544">
        <v>1</v>
      </c>
      <c r="E22" s="28">
        <v>3600</v>
      </c>
      <c r="F22" s="332">
        <f t="shared" si="0"/>
        <v>3600</v>
      </c>
      <c r="G22" s="332"/>
      <c r="H22" s="332"/>
      <c r="I22" s="332">
        <v>3600</v>
      </c>
      <c r="J22" s="127"/>
    </row>
    <row r="23" spans="1:10" x14ac:dyDescent="0.25">
      <c r="A23" s="124" t="s">
        <v>109</v>
      </c>
      <c r="B23" s="556" t="s">
        <v>819</v>
      </c>
      <c r="C23" s="127"/>
      <c r="D23" s="544">
        <v>1</v>
      </c>
      <c r="E23" s="28">
        <v>3700</v>
      </c>
      <c r="F23" s="332">
        <f t="shared" si="0"/>
        <v>3700</v>
      </c>
      <c r="G23" s="332"/>
      <c r="H23" s="332"/>
      <c r="I23" s="332">
        <v>3700</v>
      </c>
      <c r="J23" s="127"/>
    </row>
    <row r="24" spans="1:10" x14ac:dyDescent="0.25">
      <c r="A24" s="124" t="s">
        <v>111</v>
      </c>
      <c r="B24" s="556" t="s">
        <v>820</v>
      </c>
      <c r="C24" s="125" t="s">
        <v>821</v>
      </c>
      <c r="D24" s="544">
        <v>1</v>
      </c>
      <c r="E24" s="28">
        <v>2500</v>
      </c>
      <c r="F24" s="332">
        <f t="shared" si="0"/>
        <v>2500</v>
      </c>
      <c r="G24" s="332"/>
      <c r="H24" s="332"/>
      <c r="I24" s="332">
        <v>2000</v>
      </c>
      <c r="J24" s="127"/>
    </row>
    <row r="25" spans="1:10" ht="31.5" x14ac:dyDescent="0.25">
      <c r="A25" s="124" t="s">
        <v>113</v>
      </c>
      <c r="B25" s="556" t="s">
        <v>1523</v>
      </c>
      <c r="C25" s="127"/>
      <c r="D25" s="544">
        <v>1</v>
      </c>
      <c r="E25" s="28">
        <v>6000</v>
      </c>
      <c r="F25" s="332">
        <f t="shared" si="0"/>
        <v>6000</v>
      </c>
      <c r="G25" s="332"/>
      <c r="H25" s="332"/>
      <c r="I25" s="332">
        <v>6000</v>
      </c>
      <c r="J25" s="127"/>
    </row>
    <row r="26" spans="1:10" x14ac:dyDescent="0.25">
      <c r="A26" s="124" t="s">
        <v>115</v>
      </c>
      <c r="B26" s="556" t="s">
        <v>822</v>
      </c>
      <c r="C26" s="127"/>
      <c r="D26" s="544">
        <v>1</v>
      </c>
      <c r="E26" s="28">
        <v>9000</v>
      </c>
      <c r="F26" s="332">
        <f t="shared" si="0"/>
        <v>9000</v>
      </c>
      <c r="G26" s="332"/>
      <c r="H26" s="332"/>
      <c r="I26" s="332"/>
      <c r="J26" s="127"/>
    </row>
    <row r="27" spans="1:10" x14ac:dyDescent="0.25">
      <c r="A27" s="124" t="s">
        <v>117</v>
      </c>
      <c r="B27" s="556" t="s">
        <v>823</v>
      </c>
      <c r="C27" s="127"/>
      <c r="D27" s="544">
        <v>1</v>
      </c>
      <c r="E27" s="28">
        <v>140</v>
      </c>
      <c r="F27" s="332">
        <f t="shared" si="0"/>
        <v>140</v>
      </c>
      <c r="G27" s="332"/>
      <c r="H27" s="332"/>
      <c r="I27" s="332"/>
      <c r="J27" s="127"/>
    </row>
    <row r="28" spans="1:10" x14ac:dyDescent="0.25">
      <c r="A28" s="124" t="s">
        <v>119</v>
      </c>
      <c r="B28" s="556" t="s">
        <v>1171</v>
      </c>
      <c r="C28" s="127"/>
      <c r="D28" s="544">
        <v>1</v>
      </c>
      <c r="E28" s="28">
        <v>137</v>
      </c>
      <c r="F28" s="332">
        <f t="shared" si="0"/>
        <v>137</v>
      </c>
      <c r="G28" s="332"/>
      <c r="H28" s="332"/>
      <c r="I28" s="332"/>
      <c r="J28" s="127"/>
    </row>
    <row r="29" spans="1:10" x14ac:dyDescent="0.25">
      <c r="A29" s="124" t="s">
        <v>121</v>
      </c>
      <c r="B29" s="556" t="s">
        <v>824</v>
      </c>
      <c r="C29" s="127"/>
      <c r="D29" s="544">
        <v>1</v>
      </c>
      <c r="E29" s="28">
        <v>2070</v>
      </c>
      <c r="F29" s="332">
        <f>D29*E29</f>
        <v>2070</v>
      </c>
      <c r="G29" s="332"/>
      <c r="H29" s="332"/>
      <c r="I29" s="332">
        <v>2070</v>
      </c>
      <c r="J29" s="127"/>
    </row>
    <row r="30" spans="1:10" x14ac:dyDescent="0.25">
      <c r="A30" s="124" t="s">
        <v>516</v>
      </c>
      <c r="B30" s="556" t="s">
        <v>1172</v>
      </c>
      <c r="C30" s="127"/>
      <c r="D30" s="544">
        <v>80</v>
      </c>
      <c r="E30" s="28">
        <v>50</v>
      </c>
      <c r="F30" s="332">
        <f>D30*E30</f>
        <v>4000</v>
      </c>
      <c r="G30" s="332"/>
      <c r="H30" s="332"/>
      <c r="I30" s="332"/>
      <c r="J30" s="127"/>
    </row>
    <row r="31" spans="1:10" ht="78.75" x14ac:dyDescent="0.25">
      <c r="A31" s="124" t="s">
        <v>589</v>
      </c>
      <c r="B31" s="556" t="s">
        <v>825</v>
      </c>
      <c r="C31" s="127"/>
      <c r="D31" s="544">
        <v>1</v>
      </c>
      <c r="E31" s="28">
        <v>2000</v>
      </c>
      <c r="F31" s="332">
        <f t="shared" si="0"/>
        <v>2000</v>
      </c>
      <c r="G31" s="332"/>
      <c r="H31" s="332"/>
      <c r="I31" s="332"/>
      <c r="J31" s="125" t="s">
        <v>826</v>
      </c>
    </row>
    <row r="32" spans="1:10" ht="31.5" x14ac:dyDescent="0.25">
      <c r="A32" s="124" t="s">
        <v>591</v>
      </c>
      <c r="B32" s="556" t="s">
        <v>375</v>
      </c>
      <c r="C32" s="125" t="s">
        <v>1173</v>
      </c>
      <c r="D32" s="544">
        <v>8</v>
      </c>
      <c r="E32" s="28">
        <v>250</v>
      </c>
      <c r="F32" s="332">
        <f t="shared" si="0"/>
        <v>2000</v>
      </c>
      <c r="G32" s="332"/>
      <c r="H32" s="332"/>
      <c r="I32" s="332"/>
      <c r="J32" s="125"/>
    </row>
    <row r="33" spans="1:10" x14ac:dyDescent="0.25">
      <c r="A33" s="124" t="s">
        <v>594</v>
      </c>
      <c r="B33" s="982" t="s">
        <v>954</v>
      </c>
      <c r="C33" s="127" t="s">
        <v>1174</v>
      </c>
      <c r="D33" s="544">
        <v>1</v>
      </c>
      <c r="E33" s="28">
        <v>732</v>
      </c>
      <c r="F33" s="332">
        <f t="shared" si="0"/>
        <v>732</v>
      </c>
      <c r="G33" s="332"/>
      <c r="H33" s="332"/>
      <c r="I33" s="332"/>
      <c r="J33" s="125"/>
    </row>
    <row r="34" spans="1:10" x14ac:dyDescent="0.25">
      <c r="A34" s="124" t="s">
        <v>596</v>
      </c>
      <c r="B34" s="982"/>
      <c r="C34" s="125" t="s">
        <v>1175</v>
      </c>
      <c r="D34" s="544">
        <v>1</v>
      </c>
      <c r="E34" s="28">
        <v>1000</v>
      </c>
      <c r="F34" s="332">
        <f t="shared" si="0"/>
        <v>1000</v>
      </c>
      <c r="G34" s="332"/>
      <c r="H34" s="332"/>
      <c r="I34" s="332"/>
      <c r="J34" s="125"/>
    </row>
    <row r="35" spans="1:10" x14ac:dyDescent="0.25">
      <c r="A35" s="124" t="s">
        <v>598</v>
      </c>
      <c r="B35" s="982"/>
      <c r="C35" s="127" t="s">
        <v>1176</v>
      </c>
      <c r="D35" s="544">
        <v>7</v>
      </c>
      <c r="E35" s="28">
        <v>250</v>
      </c>
      <c r="F35" s="332">
        <f t="shared" si="0"/>
        <v>1750</v>
      </c>
      <c r="G35" s="332"/>
      <c r="H35" s="332"/>
      <c r="I35" s="332"/>
      <c r="J35" s="125"/>
    </row>
    <row r="36" spans="1:10" x14ac:dyDescent="0.25">
      <c r="A36" s="124" t="s">
        <v>600</v>
      </c>
      <c r="B36" s="982"/>
      <c r="C36" s="125" t="s">
        <v>1177</v>
      </c>
      <c r="D36" s="544">
        <v>1</v>
      </c>
      <c r="E36" s="28">
        <v>1730</v>
      </c>
      <c r="F36" s="332">
        <f t="shared" si="0"/>
        <v>1730</v>
      </c>
      <c r="G36" s="332"/>
      <c r="H36" s="332"/>
      <c r="I36" s="332"/>
      <c r="J36" s="125"/>
    </row>
    <row r="37" spans="1:10" x14ac:dyDescent="0.25">
      <c r="A37" s="124" t="s">
        <v>602</v>
      </c>
      <c r="B37" s="982"/>
      <c r="C37" s="127" t="s">
        <v>1089</v>
      </c>
      <c r="D37" s="544">
        <v>2</v>
      </c>
      <c r="E37" s="28">
        <v>650</v>
      </c>
      <c r="F37" s="332">
        <f>D37*E37</f>
        <v>1300</v>
      </c>
      <c r="G37" s="332"/>
      <c r="H37" s="332"/>
      <c r="I37" s="332"/>
      <c r="J37" s="125"/>
    </row>
    <row r="38" spans="1:10" x14ac:dyDescent="0.25">
      <c r="A38" s="124" t="s">
        <v>604</v>
      </c>
      <c r="B38" s="982" t="s">
        <v>827</v>
      </c>
      <c r="C38" s="127" t="s">
        <v>1178</v>
      </c>
      <c r="D38" s="544">
        <v>1</v>
      </c>
      <c r="E38" s="28">
        <v>511</v>
      </c>
      <c r="F38" s="332">
        <f>D38*E38</f>
        <v>511</v>
      </c>
      <c r="G38" s="332"/>
      <c r="H38" s="332"/>
      <c r="I38" s="332"/>
      <c r="J38" s="125"/>
    </row>
    <row r="39" spans="1:10" ht="31.5" x14ac:dyDescent="0.25">
      <c r="A39" s="124" t="s">
        <v>605</v>
      </c>
      <c r="B39" s="982"/>
      <c r="C39" s="125" t="s">
        <v>1179</v>
      </c>
      <c r="D39" s="22">
        <v>1</v>
      </c>
      <c r="E39" s="127">
        <v>1830</v>
      </c>
      <c r="F39" s="193">
        <f t="shared" si="0"/>
        <v>1830</v>
      </c>
      <c r="G39" s="193"/>
      <c r="H39" s="193"/>
      <c r="I39" s="193">
        <v>1830</v>
      </c>
      <c r="J39" s="127"/>
    </row>
    <row r="40" spans="1:10" x14ac:dyDescent="0.25">
      <c r="A40" s="126"/>
      <c r="B40" s="803" t="s">
        <v>40</v>
      </c>
      <c r="C40" s="803"/>
      <c r="D40" s="803"/>
      <c r="E40" s="803"/>
      <c r="F40" s="167">
        <f>SUM(F11:F39)</f>
        <v>82095</v>
      </c>
      <c r="G40" s="167">
        <f>SUM(G11:G39)</f>
        <v>15000</v>
      </c>
      <c r="H40" s="167">
        <f t="shared" ref="H40:I40" si="1">SUM(H11:H39)</f>
        <v>10000</v>
      </c>
      <c r="I40" s="167">
        <f t="shared" si="1"/>
        <v>32000</v>
      </c>
      <c r="J40" s="126"/>
    </row>
  </sheetData>
  <mergeCells count="24">
    <mergeCell ref="A2:B2"/>
    <mergeCell ref="C2:E2"/>
    <mergeCell ref="A3:B3"/>
    <mergeCell ref="C3:E3"/>
    <mergeCell ref="A4:B4"/>
    <mergeCell ref="C4:E4"/>
    <mergeCell ref="A5:J5"/>
    <mergeCell ref="A6:J6"/>
    <mergeCell ref="A7:I7"/>
    <mergeCell ref="A8:A9"/>
    <mergeCell ref="B8:B9"/>
    <mergeCell ref="C8:C9"/>
    <mergeCell ref="D8:D9"/>
    <mergeCell ref="E8:E9"/>
    <mergeCell ref="F8:F9"/>
    <mergeCell ref="G8:I8"/>
    <mergeCell ref="J8:J9"/>
    <mergeCell ref="B38:B39"/>
    <mergeCell ref="B40:E40"/>
    <mergeCell ref="B11:B12"/>
    <mergeCell ref="C12:C14"/>
    <mergeCell ref="B15:B17"/>
    <mergeCell ref="B19:B21"/>
    <mergeCell ref="B33:B37"/>
  </mergeCells>
  <pageMargins left="0.70866141732283472" right="0.51181102362204722" top="0.74803149606299213" bottom="0.74803149606299213" header="0.31496062992125984" footer="0.19685039370078741"/>
  <pageSetup paperSize="9" scale="61"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pageSetUpPr fitToPage="1"/>
  </sheetPr>
  <dimension ref="A1:K41"/>
  <sheetViews>
    <sheetView topLeftCell="A19" zoomScaleNormal="100" workbookViewId="0">
      <selection activeCell="J1" sqref="J1"/>
    </sheetView>
  </sheetViews>
  <sheetFormatPr defaultRowHeight="15.75" x14ac:dyDescent="0.25"/>
  <cols>
    <col min="1" max="1" width="5" style="150" customWidth="1"/>
    <col min="2" max="2" width="46.5703125" style="150" customWidth="1"/>
    <col min="3" max="3" width="32.140625" style="150" customWidth="1"/>
    <col min="4" max="4" width="10.28515625" style="150" customWidth="1"/>
    <col min="5" max="5" width="15.140625" style="150" customWidth="1"/>
    <col min="6" max="6" width="14.140625" style="150" customWidth="1"/>
    <col min="7" max="7" width="8.7109375" style="150" bestFit="1" customWidth="1"/>
    <col min="8" max="9" width="5.5703125" style="150" bestFit="1" customWidth="1"/>
    <col min="10" max="10" width="37.7109375" style="150" customWidth="1"/>
    <col min="11" max="16384" width="9.140625" style="150"/>
  </cols>
  <sheetData>
    <row r="1" spans="1:11" x14ac:dyDescent="0.25">
      <c r="J1" s="208" t="s">
        <v>1250</v>
      </c>
      <c r="K1" s="151"/>
    </row>
    <row r="2" spans="1:11" x14ac:dyDescent="0.25">
      <c r="A2" s="992" t="s">
        <v>17</v>
      </c>
      <c r="B2" s="992"/>
      <c r="C2" s="993" t="s">
        <v>777</v>
      </c>
      <c r="D2" s="993"/>
      <c r="E2" s="993"/>
      <c r="F2" s="152"/>
      <c r="G2" s="152"/>
      <c r="H2" s="152"/>
      <c r="I2" s="152"/>
      <c r="J2" s="152"/>
    </row>
    <row r="3" spans="1:11" x14ac:dyDescent="0.25">
      <c r="A3" s="994" t="s">
        <v>19</v>
      </c>
      <c r="B3" s="995"/>
      <c r="C3" s="993" t="s">
        <v>777</v>
      </c>
      <c r="D3" s="993"/>
      <c r="E3" s="993"/>
      <c r="F3" s="152"/>
      <c r="G3" s="152"/>
      <c r="H3" s="152"/>
      <c r="I3" s="152"/>
      <c r="J3" s="153"/>
    </row>
    <row r="4" spans="1:11" x14ac:dyDescent="0.25">
      <c r="A4" s="992" t="s">
        <v>20</v>
      </c>
      <c r="B4" s="992"/>
      <c r="C4" s="996"/>
      <c r="D4" s="996"/>
      <c r="E4" s="996"/>
      <c r="F4" s="152"/>
      <c r="G4" s="152"/>
      <c r="H4" s="152"/>
      <c r="I4" s="152"/>
      <c r="J4" s="152"/>
    </row>
    <row r="5" spans="1:11" x14ac:dyDescent="0.25">
      <c r="A5" s="921" t="s">
        <v>1121</v>
      </c>
      <c r="B5" s="921"/>
      <c r="C5" s="921"/>
      <c r="D5" s="921"/>
      <c r="E5" s="921"/>
      <c r="F5" s="921"/>
      <c r="G5" s="921"/>
      <c r="H5" s="921"/>
      <c r="I5" s="921"/>
      <c r="J5" s="921"/>
    </row>
    <row r="6" spans="1:11" x14ac:dyDescent="0.25">
      <c r="A6" s="988" t="s">
        <v>22</v>
      </c>
      <c r="B6" s="988"/>
      <c r="C6" s="988"/>
      <c r="D6" s="988"/>
      <c r="E6" s="988"/>
      <c r="F6" s="988"/>
      <c r="G6" s="988"/>
      <c r="H6" s="988"/>
      <c r="I6" s="988"/>
      <c r="J6" s="988"/>
    </row>
    <row r="7" spans="1:11" x14ac:dyDescent="0.25">
      <c r="A7" s="154"/>
      <c r="B7" s="154"/>
      <c r="C7" s="154"/>
      <c r="D7" s="154"/>
      <c r="E7" s="154"/>
      <c r="F7" s="154"/>
      <c r="G7" s="154"/>
      <c r="H7" s="154"/>
      <c r="I7" s="154"/>
      <c r="J7" s="155" t="s">
        <v>13</v>
      </c>
      <c r="K7" s="151"/>
    </row>
    <row r="8" spans="1:11" s="156" customFormat="1" x14ac:dyDescent="0.25">
      <c r="A8" s="923" t="s">
        <v>23</v>
      </c>
      <c r="B8" s="923" t="s">
        <v>24</v>
      </c>
      <c r="C8" s="923" t="s">
        <v>25</v>
      </c>
      <c r="D8" s="923" t="s">
        <v>26</v>
      </c>
      <c r="E8" s="923" t="s">
        <v>27</v>
      </c>
      <c r="F8" s="923" t="s">
        <v>28</v>
      </c>
      <c r="G8" s="989" t="s">
        <v>29</v>
      </c>
      <c r="H8" s="990"/>
      <c r="I8" s="991"/>
      <c r="J8" s="923" t="s">
        <v>1241</v>
      </c>
    </row>
    <row r="9" spans="1:11" s="156" customFormat="1" x14ac:dyDescent="0.25">
      <c r="A9" s="924"/>
      <c r="B9" s="924"/>
      <c r="C9" s="924"/>
      <c r="D9" s="924"/>
      <c r="E9" s="924"/>
      <c r="F9" s="924"/>
      <c r="G9" s="157">
        <v>2017</v>
      </c>
      <c r="H9" s="157">
        <v>2018</v>
      </c>
      <c r="I9" s="157">
        <v>2019</v>
      </c>
      <c r="J9" s="924"/>
    </row>
    <row r="10" spans="1:11" s="161" customFormat="1" ht="12.75" x14ac:dyDescent="0.25">
      <c r="A10" s="158">
        <v>1</v>
      </c>
      <c r="B10" s="159">
        <v>2</v>
      </c>
      <c r="C10" s="159">
        <v>3</v>
      </c>
      <c r="D10" s="158">
        <v>4</v>
      </c>
      <c r="E10" s="159">
        <v>5</v>
      </c>
      <c r="F10" s="160" t="s">
        <v>31</v>
      </c>
      <c r="G10" s="160">
        <v>7</v>
      </c>
      <c r="H10" s="160">
        <v>8</v>
      </c>
      <c r="I10" s="160">
        <v>9</v>
      </c>
      <c r="J10" s="159">
        <v>10</v>
      </c>
    </row>
    <row r="11" spans="1:11" ht="47.25" x14ac:dyDescent="0.25">
      <c r="A11" s="162" t="s">
        <v>32</v>
      </c>
      <c r="B11" s="168" t="s">
        <v>1122</v>
      </c>
      <c r="C11" s="169" t="s">
        <v>1123</v>
      </c>
      <c r="D11" s="170">
        <v>1</v>
      </c>
      <c r="E11" s="171">
        <v>9014.5</v>
      </c>
      <c r="F11" s="164">
        <f>D11*E11</f>
        <v>9015</v>
      </c>
      <c r="G11" s="164"/>
      <c r="H11" s="164"/>
      <c r="I11" s="164"/>
      <c r="J11" s="165"/>
    </row>
    <row r="12" spans="1:11" ht="47.25" x14ac:dyDescent="0.25">
      <c r="A12" s="162" t="s">
        <v>33</v>
      </c>
      <c r="B12" s="168" t="s">
        <v>1124</v>
      </c>
      <c r="C12" s="172" t="s">
        <v>1125</v>
      </c>
      <c r="D12" s="170">
        <v>1</v>
      </c>
      <c r="E12" s="171">
        <v>2000</v>
      </c>
      <c r="F12" s="164">
        <f t="shared" ref="F12:F40" si="0">D12*E12</f>
        <v>2000</v>
      </c>
      <c r="G12" s="164"/>
      <c r="H12" s="164"/>
      <c r="I12" s="164"/>
      <c r="J12" s="165"/>
    </row>
    <row r="13" spans="1:11" ht="31.5" x14ac:dyDescent="0.25">
      <c r="A13" s="162" t="s">
        <v>35</v>
      </c>
      <c r="B13" s="168" t="s">
        <v>1126</v>
      </c>
      <c r="C13" s="173" t="s">
        <v>1127</v>
      </c>
      <c r="D13" s="170">
        <v>1</v>
      </c>
      <c r="E13" s="171">
        <v>1985.5</v>
      </c>
      <c r="F13" s="164">
        <f t="shared" si="0"/>
        <v>1986</v>
      </c>
      <c r="G13" s="164"/>
      <c r="H13" s="164"/>
      <c r="I13" s="164"/>
      <c r="J13" s="163"/>
    </row>
    <row r="14" spans="1:11" ht="31.5" x14ac:dyDescent="0.25">
      <c r="A14" s="162" t="s">
        <v>37</v>
      </c>
      <c r="B14" s="174" t="s">
        <v>1128</v>
      </c>
      <c r="C14" s="173" t="s">
        <v>1129</v>
      </c>
      <c r="D14" s="170">
        <v>1</v>
      </c>
      <c r="E14" s="171">
        <v>2000</v>
      </c>
      <c r="F14" s="164">
        <f t="shared" si="0"/>
        <v>2000</v>
      </c>
      <c r="G14" s="164"/>
      <c r="H14" s="164"/>
      <c r="I14" s="164"/>
      <c r="J14" s="163"/>
    </row>
    <row r="15" spans="1:11" x14ac:dyDescent="0.25">
      <c r="A15" s="162" t="s">
        <v>38</v>
      </c>
      <c r="B15" s="175" t="s">
        <v>1130</v>
      </c>
      <c r="C15" s="163" t="s">
        <v>1131</v>
      </c>
      <c r="D15" s="163">
        <v>1</v>
      </c>
      <c r="E15" s="176">
        <v>1452</v>
      </c>
      <c r="F15" s="164">
        <f t="shared" si="0"/>
        <v>1452</v>
      </c>
      <c r="G15" s="164">
        <v>1452</v>
      </c>
      <c r="H15" s="164"/>
      <c r="I15" s="164"/>
      <c r="J15" s="165"/>
    </row>
    <row r="16" spans="1:11" x14ac:dyDescent="0.25">
      <c r="A16" s="162" t="s">
        <v>39</v>
      </c>
      <c r="B16" s="177" t="s">
        <v>1132</v>
      </c>
      <c r="C16" s="178" t="s">
        <v>1133</v>
      </c>
      <c r="D16" s="163">
        <v>1</v>
      </c>
      <c r="E16" s="176">
        <v>1452</v>
      </c>
      <c r="F16" s="164">
        <f t="shared" si="0"/>
        <v>1452</v>
      </c>
      <c r="G16" s="164">
        <v>1452</v>
      </c>
      <c r="H16" s="164"/>
      <c r="I16" s="164"/>
      <c r="J16" s="165"/>
    </row>
    <row r="17" spans="1:10" x14ac:dyDescent="0.25">
      <c r="A17" s="162" t="s">
        <v>59</v>
      </c>
      <c r="B17" s="177" t="s">
        <v>1134</v>
      </c>
      <c r="C17" s="178" t="s">
        <v>1135</v>
      </c>
      <c r="D17" s="163">
        <v>2</v>
      </c>
      <c r="E17" s="170">
        <v>8698</v>
      </c>
      <c r="F17" s="164">
        <f t="shared" si="0"/>
        <v>17396</v>
      </c>
      <c r="G17" s="164">
        <v>17396</v>
      </c>
      <c r="H17" s="164"/>
      <c r="I17" s="164"/>
      <c r="J17" s="165"/>
    </row>
    <row r="18" spans="1:10" x14ac:dyDescent="0.25">
      <c r="A18" s="162" t="s">
        <v>60</v>
      </c>
      <c r="B18" s="177" t="s">
        <v>1136</v>
      </c>
      <c r="C18" s="163" t="s">
        <v>1137</v>
      </c>
      <c r="D18" s="163">
        <v>8</v>
      </c>
      <c r="E18" s="170">
        <v>363</v>
      </c>
      <c r="F18" s="164">
        <f t="shared" si="0"/>
        <v>2904</v>
      </c>
      <c r="G18" s="164"/>
      <c r="H18" s="164"/>
      <c r="I18" s="164"/>
      <c r="J18" s="165"/>
    </row>
    <row r="19" spans="1:10" x14ac:dyDescent="0.25">
      <c r="A19" s="162" t="s">
        <v>61</v>
      </c>
      <c r="B19" s="177" t="s">
        <v>1138</v>
      </c>
      <c r="C19" s="163" t="s">
        <v>1139</v>
      </c>
      <c r="D19" s="163">
        <v>5</v>
      </c>
      <c r="E19" s="170">
        <v>695.4</v>
      </c>
      <c r="F19" s="164">
        <f t="shared" si="0"/>
        <v>3477</v>
      </c>
      <c r="G19" s="164"/>
      <c r="H19" s="164"/>
      <c r="I19" s="164"/>
      <c r="J19" s="165"/>
    </row>
    <row r="20" spans="1:10" x14ac:dyDescent="0.25">
      <c r="A20" s="162" t="s">
        <v>104</v>
      </c>
      <c r="B20" s="177" t="s">
        <v>1140</v>
      </c>
      <c r="C20" s="163" t="s">
        <v>1141</v>
      </c>
      <c r="D20" s="163">
        <v>1</v>
      </c>
      <c r="E20" s="176">
        <v>6353</v>
      </c>
      <c r="F20" s="164">
        <f t="shared" si="0"/>
        <v>6353</v>
      </c>
      <c r="G20" s="164">
        <v>6353</v>
      </c>
      <c r="H20" s="164"/>
      <c r="I20" s="164"/>
      <c r="J20" s="165"/>
    </row>
    <row r="21" spans="1:10" x14ac:dyDescent="0.25">
      <c r="A21" s="162" t="s">
        <v>106</v>
      </c>
      <c r="B21" s="177" t="s">
        <v>1142</v>
      </c>
      <c r="C21" s="178" t="s">
        <v>1143</v>
      </c>
      <c r="D21" s="163">
        <v>1</v>
      </c>
      <c r="E21" s="176">
        <v>121</v>
      </c>
      <c r="F21" s="164">
        <f t="shared" si="0"/>
        <v>121</v>
      </c>
      <c r="G21" s="164"/>
      <c r="H21" s="164"/>
      <c r="I21" s="164"/>
      <c r="J21" s="165"/>
    </row>
    <row r="22" spans="1:10" x14ac:dyDescent="0.25">
      <c r="A22" s="162" t="s">
        <v>109</v>
      </c>
      <c r="B22" s="177" t="s">
        <v>1144</v>
      </c>
      <c r="C22" s="177" t="s">
        <v>1144</v>
      </c>
      <c r="D22" s="163">
        <v>1</v>
      </c>
      <c r="E22" s="176">
        <v>847</v>
      </c>
      <c r="F22" s="164">
        <f t="shared" si="0"/>
        <v>847</v>
      </c>
      <c r="G22" s="164"/>
      <c r="H22" s="164"/>
      <c r="I22" s="164"/>
      <c r="J22" s="165"/>
    </row>
    <row r="23" spans="1:10" x14ac:dyDescent="0.25">
      <c r="A23" s="162" t="s">
        <v>111</v>
      </c>
      <c r="B23" s="177" t="s">
        <v>1145</v>
      </c>
      <c r="C23" s="177" t="s">
        <v>1145</v>
      </c>
      <c r="D23" s="163">
        <v>1</v>
      </c>
      <c r="E23" s="176">
        <v>968</v>
      </c>
      <c r="F23" s="164">
        <f t="shared" si="0"/>
        <v>968</v>
      </c>
      <c r="G23" s="164"/>
      <c r="H23" s="164"/>
      <c r="I23" s="164"/>
      <c r="J23" s="165"/>
    </row>
    <row r="24" spans="1:10" x14ac:dyDescent="0.25">
      <c r="A24" s="162" t="s">
        <v>113</v>
      </c>
      <c r="B24" s="177" t="s">
        <v>1146</v>
      </c>
      <c r="C24" s="177" t="s">
        <v>1146</v>
      </c>
      <c r="D24" s="163">
        <v>1</v>
      </c>
      <c r="E24" s="176">
        <v>487</v>
      </c>
      <c r="F24" s="164">
        <f t="shared" si="0"/>
        <v>487</v>
      </c>
      <c r="G24" s="164"/>
      <c r="H24" s="164"/>
      <c r="I24" s="164"/>
      <c r="J24" s="165"/>
    </row>
    <row r="25" spans="1:10" ht="31.5" x14ac:dyDescent="0.25">
      <c r="A25" s="162" t="s">
        <v>115</v>
      </c>
      <c r="B25" s="177" t="s">
        <v>1147</v>
      </c>
      <c r="C25" s="177" t="s">
        <v>1147</v>
      </c>
      <c r="D25" s="163">
        <v>1</v>
      </c>
      <c r="E25" s="176">
        <v>90</v>
      </c>
      <c r="F25" s="164">
        <f t="shared" si="0"/>
        <v>90</v>
      </c>
      <c r="G25" s="164"/>
      <c r="H25" s="164"/>
      <c r="I25" s="164"/>
      <c r="J25" s="165"/>
    </row>
    <row r="26" spans="1:10" x14ac:dyDescent="0.25">
      <c r="A26" s="162" t="s">
        <v>117</v>
      </c>
      <c r="B26" s="177" t="s">
        <v>1148</v>
      </c>
      <c r="C26" s="178" t="s">
        <v>1149</v>
      </c>
      <c r="D26" s="163">
        <v>100</v>
      </c>
      <c r="E26" s="170">
        <v>0.9</v>
      </c>
      <c r="F26" s="164">
        <f t="shared" si="0"/>
        <v>90</v>
      </c>
      <c r="G26" s="164"/>
      <c r="H26" s="164"/>
      <c r="I26" s="164"/>
      <c r="J26" s="165"/>
    </row>
    <row r="27" spans="1:10" x14ac:dyDescent="0.25">
      <c r="A27" s="162" t="s">
        <v>119</v>
      </c>
      <c r="B27" s="177" t="s">
        <v>1150</v>
      </c>
      <c r="C27" s="163" t="s">
        <v>1151</v>
      </c>
      <c r="D27" s="163">
        <v>40</v>
      </c>
      <c r="E27" s="170">
        <v>18.149999999999999</v>
      </c>
      <c r="F27" s="164">
        <f t="shared" si="0"/>
        <v>726</v>
      </c>
      <c r="G27" s="164"/>
      <c r="H27" s="164"/>
      <c r="I27" s="164"/>
      <c r="J27" s="163"/>
    </row>
    <row r="28" spans="1:10" x14ac:dyDescent="0.25">
      <c r="A28" s="162" t="s">
        <v>121</v>
      </c>
      <c r="B28" s="177" t="s">
        <v>1152</v>
      </c>
      <c r="C28" s="163" t="s">
        <v>1153</v>
      </c>
      <c r="D28" s="179">
        <v>1</v>
      </c>
      <c r="E28" s="176">
        <v>290</v>
      </c>
      <c r="F28" s="164">
        <f t="shared" si="0"/>
        <v>290</v>
      </c>
      <c r="G28" s="180"/>
      <c r="H28" s="180"/>
      <c r="I28" s="180"/>
      <c r="J28" s="163"/>
    </row>
    <row r="29" spans="1:10" ht="47.25" x14ac:dyDescent="0.25">
      <c r="A29" s="162" t="s">
        <v>516</v>
      </c>
      <c r="B29" s="177" t="s">
        <v>1154</v>
      </c>
      <c r="C29" s="181" t="s">
        <v>1155</v>
      </c>
      <c r="D29" s="179">
        <v>1</v>
      </c>
      <c r="E29" s="176">
        <v>13347</v>
      </c>
      <c r="F29" s="164">
        <f t="shared" si="0"/>
        <v>13347</v>
      </c>
      <c r="G29" s="180">
        <v>13347</v>
      </c>
      <c r="H29" s="180"/>
      <c r="I29" s="180"/>
      <c r="J29" s="163"/>
    </row>
    <row r="30" spans="1:10" x14ac:dyDescent="0.25">
      <c r="A30" s="162" t="s">
        <v>589</v>
      </c>
      <c r="B30" s="174" t="s">
        <v>1156</v>
      </c>
      <c r="C30" s="163" t="s">
        <v>1157</v>
      </c>
      <c r="D30" s="179">
        <v>1</v>
      </c>
      <c r="E30" s="176">
        <v>600</v>
      </c>
      <c r="F30" s="164">
        <f>D30*E30</f>
        <v>600</v>
      </c>
      <c r="G30" s="180"/>
      <c r="H30" s="180"/>
      <c r="I30" s="180"/>
      <c r="J30" s="163"/>
    </row>
    <row r="31" spans="1:10" x14ac:dyDescent="0.25">
      <c r="A31" s="162" t="s">
        <v>591</v>
      </c>
      <c r="B31" s="174" t="s">
        <v>1158</v>
      </c>
      <c r="C31" s="174" t="s">
        <v>1158</v>
      </c>
      <c r="D31" s="179">
        <v>1</v>
      </c>
      <c r="E31" s="176">
        <v>7000</v>
      </c>
      <c r="F31" s="164">
        <f t="shared" si="0"/>
        <v>7000</v>
      </c>
      <c r="G31" s="180"/>
      <c r="H31" s="180"/>
      <c r="I31" s="180"/>
      <c r="J31" s="163"/>
    </row>
    <row r="32" spans="1:10" ht="31.5" x14ac:dyDescent="0.25">
      <c r="A32" s="162" t="s">
        <v>594</v>
      </c>
      <c r="B32" s="174" t="s">
        <v>1159</v>
      </c>
      <c r="C32" s="174" t="s">
        <v>1159</v>
      </c>
      <c r="D32" s="179">
        <v>1</v>
      </c>
      <c r="E32" s="176">
        <v>2000</v>
      </c>
      <c r="F32" s="164">
        <f t="shared" si="0"/>
        <v>2000</v>
      </c>
      <c r="G32" s="180"/>
      <c r="H32" s="180"/>
      <c r="I32" s="180"/>
      <c r="J32" s="163"/>
    </row>
    <row r="33" spans="1:10" x14ac:dyDescent="0.25">
      <c r="A33" s="162" t="s">
        <v>596</v>
      </c>
      <c r="B33" s="174" t="s">
        <v>1160</v>
      </c>
      <c r="C33" s="178" t="s">
        <v>1161</v>
      </c>
      <c r="D33" s="179">
        <v>1</v>
      </c>
      <c r="E33" s="176">
        <v>2500</v>
      </c>
      <c r="F33" s="164">
        <f t="shared" si="0"/>
        <v>2500</v>
      </c>
      <c r="G33" s="180"/>
      <c r="H33" s="180"/>
      <c r="I33" s="180"/>
      <c r="J33" s="163"/>
    </row>
    <row r="34" spans="1:10" x14ac:dyDescent="0.25">
      <c r="A34" s="162" t="s">
        <v>598</v>
      </c>
      <c r="B34" s="174" t="s">
        <v>1162</v>
      </c>
      <c r="C34" s="178" t="s">
        <v>1161</v>
      </c>
      <c r="D34" s="179">
        <v>1</v>
      </c>
      <c r="E34" s="176">
        <v>1000</v>
      </c>
      <c r="F34" s="164">
        <f>D34*E34</f>
        <v>1000</v>
      </c>
      <c r="G34" s="180"/>
      <c r="H34" s="180"/>
      <c r="I34" s="180"/>
      <c r="J34" s="163"/>
    </row>
    <row r="35" spans="1:10" ht="31.5" x14ac:dyDescent="0.25">
      <c r="A35" s="162" t="s">
        <v>600</v>
      </c>
      <c r="B35" s="174" t="s">
        <v>1163</v>
      </c>
      <c r="C35" s="174" t="s">
        <v>1163</v>
      </c>
      <c r="D35" s="179">
        <v>1</v>
      </c>
      <c r="E35" s="176">
        <v>500</v>
      </c>
      <c r="F35" s="164">
        <f t="shared" si="0"/>
        <v>500</v>
      </c>
      <c r="G35" s="180"/>
      <c r="H35" s="180"/>
      <c r="I35" s="180"/>
      <c r="J35" s="163"/>
    </row>
    <row r="36" spans="1:10" x14ac:dyDescent="0.25">
      <c r="A36" s="162" t="s">
        <v>602</v>
      </c>
      <c r="B36" s="174" t="s">
        <v>1164</v>
      </c>
      <c r="C36" s="163" t="s">
        <v>1165</v>
      </c>
      <c r="D36" s="179">
        <v>1</v>
      </c>
      <c r="E36" s="176">
        <v>600</v>
      </c>
      <c r="F36" s="164">
        <f t="shared" si="0"/>
        <v>600</v>
      </c>
      <c r="G36" s="180"/>
      <c r="H36" s="180"/>
      <c r="I36" s="180"/>
      <c r="J36" s="163"/>
    </row>
    <row r="37" spans="1:10" x14ac:dyDescent="0.25">
      <c r="A37" s="162" t="s">
        <v>604</v>
      </c>
      <c r="B37" s="174" t="s">
        <v>1166</v>
      </c>
      <c r="C37" s="163" t="s">
        <v>1167</v>
      </c>
      <c r="D37" s="179">
        <v>1</v>
      </c>
      <c r="E37" s="176">
        <v>1050</v>
      </c>
      <c r="F37" s="164">
        <f t="shared" si="0"/>
        <v>1050</v>
      </c>
      <c r="G37" s="180"/>
      <c r="H37" s="180"/>
      <c r="I37" s="180"/>
      <c r="J37" s="163"/>
    </row>
    <row r="38" spans="1:10" x14ac:dyDescent="0.25">
      <c r="A38" s="162" t="s">
        <v>605</v>
      </c>
      <c r="B38" s="174" t="s">
        <v>948</v>
      </c>
      <c r="C38" s="163" t="s">
        <v>900</v>
      </c>
      <c r="D38" s="179">
        <v>1</v>
      </c>
      <c r="E38" s="176">
        <v>1000</v>
      </c>
      <c r="F38" s="164">
        <f t="shared" si="0"/>
        <v>1000</v>
      </c>
      <c r="G38" s="180"/>
      <c r="H38" s="180"/>
      <c r="I38" s="180"/>
      <c r="J38" s="163"/>
    </row>
    <row r="39" spans="1:10" x14ac:dyDescent="0.25">
      <c r="A39" s="162" t="s">
        <v>607</v>
      </c>
      <c r="B39" s="174" t="s">
        <v>1168</v>
      </c>
      <c r="C39" s="178" t="s">
        <v>1169</v>
      </c>
      <c r="D39" s="179">
        <v>1</v>
      </c>
      <c r="E39" s="176">
        <v>750</v>
      </c>
      <c r="F39" s="164">
        <f t="shared" si="0"/>
        <v>750</v>
      </c>
      <c r="G39" s="180"/>
      <c r="H39" s="180"/>
      <c r="I39" s="180"/>
      <c r="J39" s="163"/>
    </row>
    <row r="40" spans="1:10" x14ac:dyDescent="0.25">
      <c r="A40" s="162" t="s">
        <v>609</v>
      </c>
      <c r="B40" s="174" t="s">
        <v>788</v>
      </c>
      <c r="C40" s="163" t="s">
        <v>788</v>
      </c>
      <c r="D40" s="179">
        <v>1</v>
      </c>
      <c r="E40" s="176">
        <v>3000</v>
      </c>
      <c r="F40" s="164">
        <f t="shared" si="0"/>
        <v>3000</v>
      </c>
      <c r="G40" s="180"/>
      <c r="H40" s="180"/>
      <c r="I40" s="180"/>
      <c r="J40" s="163"/>
    </row>
    <row r="41" spans="1:10" x14ac:dyDescent="0.25">
      <c r="A41" s="166"/>
      <c r="B41" s="920" t="s">
        <v>40</v>
      </c>
      <c r="C41" s="920"/>
      <c r="D41" s="920"/>
      <c r="E41" s="920"/>
      <c r="F41" s="167">
        <f>SUM(F11:F40)</f>
        <v>85001</v>
      </c>
      <c r="G41" s="167">
        <f>SUM(G11:G40)</f>
        <v>40000</v>
      </c>
      <c r="H41" s="167">
        <f>SUM(H11:H40)</f>
        <v>0</v>
      </c>
      <c r="I41" s="167">
        <f>SUM(I11:I40)</f>
        <v>0</v>
      </c>
      <c r="J41" s="166"/>
    </row>
  </sheetData>
  <mergeCells count="17">
    <mergeCell ref="A2:B2"/>
    <mergeCell ref="C2:E2"/>
    <mergeCell ref="A3:B3"/>
    <mergeCell ref="C3:E3"/>
    <mergeCell ref="A4:B4"/>
    <mergeCell ref="C4:E4"/>
    <mergeCell ref="B41:E41"/>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61"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pageSetUpPr fitToPage="1"/>
  </sheetPr>
  <dimension ref="A1:K26"/>
  <sheetViews>
    <sheetView zoomScaleNormal="100" workbookViewId="0">
      <selection activeCell="J1" sqref="J1"/>
    </sheetView>
  </sheetViews>
  <sheetFormatPr defaultRowHeight="15.75" x14ac:dyDescent="0.25"/>
  <cols>
    <col min="1" max="1" width="5" style="150" customWidth="1"/>
    <col min="2" max="2" width="26.5703125" style="150" customWidth="1"/>
    <col min="3" max="3" width="24.28515625" style="150" customWidth="1"/>
    <col min="4" max="4" width="17.28515625" style="150" customWidth="1"/>
    <col min="5" max="5" width="15.140625" style="150" customWidth="1"/>
    <col min="6" max="6" width="21.7109375" style="150" customWidth="1"/>
    <col min="7" max="7" width="5.5703125" style="150" bestFit="1" customWidth="1"/>
    <col min="8" max="8" width="8.7109375" style="150" bestFit="1" customWidth="1"/>
    <col min="9" max="9" width="5.5703125" style="150" bestFit="1" customWidth="1"/>
    <col min="10" max="10" width="33.85546875" style="150" customWidth="1"/>
    <col min="11" max="16384" width="9.140625" style="150"/>
  </cols>
  <sheetData>
    <row r="1" spans="1:11" x14ac:dyDescent="0.25">
      <c r="J1" s="208" t="s">
        <v>1249</v>
      </c>
      <c r="K1" s="151"/>
    </row>
    <row r="2" spans="1:11" x14ac:dyDescent="0.25">
      <c r="A2" s="992" t="s">
        <v>17</v>
      </c>
      <c r="B2" s="992"/>
      <c r="C2" s="993" t="s">
        <v>828</v>
      </c>
      <c r="D2" s="993"/>
      <c r="E2" s="993"/>
      <c r="F2" s="993"/>
      <c r="G2" s="152"/>
      <c r="H2" s="152"/>
      <c r="I2" s="152"/>
      <c r="J2" s="152"/>
    </row>
    <row r="3" spans="1:11" x14ac:dyDescent="0.25">
      <c r="A3" s="992" t="s">
        <v>19</v>
      </c>
      <c r="B3" s="992"/>
      <c r="C3" s="993" t="s">
        <v>828</v>
      </c>
      <c r="D3" s="993"/>
      <c r="E3" s="993"/>
      <c r="F3" s="993"/>
      <c r="G3" s="152"/>
      <c r="H3" s="152"/>
      <c r="I3" s="152"/>
      <c r="J3" s="153"/>
    </row>
    <row r="4" spans="1:11" x14ac:dyDescent="0.25">
      <c r="A4" s="992" t="s">
        <v>20</v>
      </c>
      <c r="B4" s="992"/>
      <c r="C4" s="996"/>
      <c r="D4" s="996"/>
      <c r="E4" s="996"/>
      <c r="F4" s="996"/>
      <c r="G4" s="152"/>
      <c r="H4" s="152"/>
      <c r="I4" s="152"/>
      <c r="J4" s="152"/>
    </row>
    <row r="5" spans="1:11" x14ac:dyDescent="0.25">
      <c r="A5" s="921" t="s">
        <v>829</v>
      </c>
      <c r="B5" s="921"/>
      <c r="C5" s="921"/>
      <c r="D5" s="921"/>
      <c r="E5" s="921"/>
      <c r="F5" s="921"/>
      <c r="G5" s="921"/>
      <c r="H5" s="921"/>
      <c r="I5" s="921"/>
      <c r="J5" s="921"/>
    </row>
    <row r="6" spans="1:11" x14ac:dyDescent="0.25">
      <c r="A6" s="988" t="s">
        <v>22</v>
      </c>
      <c r="B6" s="988"/>
      <c r="C6" s="988"/>
      <c r="D6" s="988"/>
      <c r="E6" s="988"/>
      <c r="F6" s="988"/>
      <c r="G6" s="988"/>
      <c r="H6" s="988"/>
      <c r="I6" s="988"/>
      <c r="J6" s="988"/>
    </row>
    <row r="7" spans="1:11" x14ac:dyDescent="0.25">
      <c r="A7" s="154"/>
      <c r="B7" s="154"/>
      <c r="C7" s="154"/>
      <c r="D7" s="154"/>
      <c r="E7" s="154"/>
      <c r="F7" s="154"/>
      <c r="G7" s="154"/>
      <c r="H7" s="154"/>
      <c r="I7" s="154"/>
      <c r="J7" s="155" t="s">
        <v>13</v>
      </c>
      <c r="K7" s="151"/>
    </row>
    <row r="8" spans="1:11" s="156" customFormat="1" x14ac:dyDescent="0.25">
      <c r="A8" s="923" t="s">
        <v>23</v>
      </c>
      <c r="B8" s="923" t="s">
        <v>24</v>
      </c>
      <c r="C8" s="923" t="s">
        <v>25</v>
      </c>
      <c r="D8" s="997" t="s">
        <v>26</v>
      </c>
      <c r="E8" s="923" t="s">
        <v>27</v>
      </c>
      <c r="F8" s="923" t="s">
        <v>28</v>
      </c>
      <c r="G8" s="989" t="s">
        <v>29</v>
      </c>
      <c r="H8" s="990"/>
      <c r="I8" s="991"/>
      <c r="J8" s="923" t="s">
        <v>1241</v>
      </c>
    </row>
    <row r="9" spans="1:11" s="156" customFormat="1" x14ac:dyDescent="0.25">
      <c r="A9" s="924"/>
      <c r="B9" s="924"/>
      <c r="C9" s="924"/>
      <c r="D9" s="998"/>
      <c r="E9" s="924"/>
      <c r="F9" s="924"/>
      <c r="G9" s="157">
        <v>2017</v>
      </c>
      <c r="H9" s="157">
        <v>2018</v>
      </c>
      <c r="I9" s="157">
        <v>2019</v>
      </c>
      <c r="J9" s="924"/>
    </row>
    <row r="10" spans="1:11" s="161" customFormat="1" ht="12.75" x14ac:dyDescent="0.25">
      <c r="A10" s="158">
        <v>1</v>
      </c>
      <c r="B10" s="159">
        <v>2</v>
      </c>
      <c r="C10" s="159">
        <v>3</v>
      </c>
      <c r="D10" s="158">
        <v>4</v>
      </c>
      <c r="E10" s="159">
        <v>5</v>
      </c>
      <c r="F10" s="160" t="s">
        <v>31</v>
      </c>
      <c r="G10" s="160">
        <v>7</v>
      </c>
      <c r="H10" s="160">
        <v>8</v>
      </c>
      <c r="I10" s="160">
        <v>9</v>
      </c>
      <c r="J10" s="159">
        <v>10</v>
      </c>
    </row>
    <row r="11" spans="1:11" ht="31.5" x14ac:dyDescent="0.25">
      <c r="A11" s="162" t="s">
        <v>32</v>
      </c>
      <c r="B11" s="178" t="s">
        <v>830</v>
      </c>
      <c r="C11" s="163" t="s">
        <v>779</v>
      </c>
      <c r="D11" s="163">
        <v>1</v>
      </c>
      <c r="E11" s="182">
        <v>12400</v>
      </c>
      <c r="F11" s="164">
        <f>D11*E11</f>
        <v>12400</v>
      </c>
      <c r="G11" s="164"/>
      <c r="H11" s="164"/>
      <c r="I11" s="164"/>
      <c r="J11" s="165"/>
    </row>
    <row r="12" spans="1:11" x14ac:dyDescent="0.25">
      <c r="A12" s="162" t="s">
        <v>33</v>
      </c>
      <c r="B12" s="178" t="s">
        <v>831</v>
      </c>
      <c r="C12" s="184" t="s">
        <v>832</v>
      </c>
      <c r="D12" s="163">
        <v>1</v>
      </c>
      <c r="E12" s="183">
        <v>7000</v>
      </c>
      <c r="F12" s="164">
        <f>D12*E12</f>
        <v>7000</v>
      </c>
      <c r="G12" s="164"/>
      <c r="H12" s="164"/>
      <c r="I12" s="164"/>
      <c r="J12" s="165"/>
    </row>
    <row r="13" spans="1:11" x14ac:dyDescent="0.25">
      <c r="A13" s="162" t="s">
        <v>35</v>
      </c>
      <c r="B13" s="178" t="s">
        <v>833</v>
      </c>
      <c r="C13" s="185" t="s">
        <v>810</v>
      </c>
      <c r="D13" s="163">
        <v>1</v>
      </c>
      <c r="E13" s="183">
        <v>5000</v>
      </c>
      <c r="F13" s="164">
        <f t="shared" ref="F13:F25" si="0">D13*E13</f>
        <v>5000</v>
      </c>
      <c r="G13" s="164"/>
      <c r="H13" s="164"/>
      <c r="I13" s="164"/>
      <c r="J13" s="163"/>
    </row>
    <row r="14" spans="1:11" ht="31.5" x14ac:dyDescent="0.25">
      <c r="A14" s="162" t="s">
        <v>37</v>
      </c>
      <c r="B14" s="178" t="s">
        <v>834</v>
      </c>
      <c r="C14" s="185" t="s">
        <v>835</v>
      </c>
      <c r="D14" s="163">
        <v>1</v>
      </c>
      <c r="E14" s="183">
        <v>5100</v>
      </c>
      <c r="F14" s="164">
        <f t="shared" si="0"/>
        <v>5100</v>
      </c>
      <c r="G14" s="164"/>
      <c r="H14" s="164"/>
      <c r="I14" s="164"/>
      <c r="J14" s="163"/>
    </row>
    <row r="15" spans="1:11" x14ac:dyDescent="0.25">
      <c r="A15" s="162" t="s">
        <v>38</v>
      </c>
      <c r="B15" s="178" t="s">
        <v>836</v>
      </c>
      <c r="C15" s="185" t="s">
        <v>837</v>
      </c>
      <c r="D15" s="163">
        <v>1</v>
      </c>
      <c r="E15" s="183">
        <v>1600</v>
      </c>
      <c r="F15" s="164">
        <f>D15*E15</f>
        <v>1600</v>
      </c>
      <c r="G15" s="164"/>
      <c r="H15" s="164"/>
      <c r="I15" s="164"/>
      <c r="J15" s="163"/>
    </row>
    <row r="16" spans="1:11" ht="31.5" x14ac:dyDescent="0.25">
      <c r="A16" s="162" t="s">
        <v>39</v>
      </c>
      <c r="B16" s="178" t="s">
        <v>838</v>
      </c>
      <c r="C16" s="185" t="s">
        <v>784</v>
      </c>
      <c r="D16" s="163">
        <v>1</v>
      </c>
      <c r="E16" s="183">
        <v>2700</v>
      </c>
      <c r="F16" s="164">
        <f t="shared" si="0"/>
        <v>2700</v>
      </c>
      <c r="G16" s="164"/>
      <c r="H16" s="164"/>
      <c r="I16" s="164"/>
      <c r="J16" s="163"/>
    </row>
    <row r="17" spans="1:10" x14ac:dyDescent="0.25">
      <c r="A17" s="162" t="s">
        <v>59</v>
      </c>
      <c r="B17" s="178" t="s">
        <v>839</v>
      </c>
      <c r="C17" s="185" t="s">
        <v>793</v>
      </c>
      <c r="D17" s="163">
        <v>1</v>
      </c>
      <c r="E17" s="183">
        <v>3700</v>
      </c>
      <c r="F17" s="164">
        <f t="shared" si="0"/>
        <v>3700</v>
      </c>
      <c r="G17" s="164"/>
      <c r="H17" s="164"/>
      <c r="I17" s="164"/>
      <c r="J17" s="163"/>
    </row>
    <row r="18" spans="1:10" ht="31.5" x14ac:dyDescent="0.25">
      <c r="A18" s="162" t="s">
        <v>60</v>
      </c>
      <c r="B18" s="178" t="s">
        <v>840</v>
      </c>
      <c r="C18" s="185" t="s">
        <v>815</v>
      </c>
      <c r="D18" s="163">
        <v>1</v>
      </c>
      <c r="E18" s="183">
        <v>10000</v>
      </c>
      <c r="F18" s="164">
        <f t="shared" si="0"/>
        <v>10000</v>
      </c>
      <c r="G18" s="164"/>
      <c r="H18" s="164">
        <v>10000</v>
      </c>
      <c r="I18" s="164"/>
      <c r="J18" s="163"/>
    </row>
    <row r="19" spans="1:10" ht="31.5" x14ac:dyDescent="0.25">
      <c r="A19" s="162" t="s">
        <v>61</v>
      </c>
      <c r="B19" s="178" t="s">
        <v>841</v>
      </c>
      <c r="C19" s="185" t="s">
        <v>842</v>
      </c>
      <c r="D19" s="163">
        <v>1</v>
      </c>
      <c r="E19" s="183">
        <v>12000</v>
      </c>
      <c r="F19" s="164">
        <f t="shared" si="0"/>
        <v>12000</v>
      </c>
      <c r="G19" s="164"/>
      <c r="H19" s="164"/>
      <c r="I19" s="164"/>
      <c r="J19" s="163"/>
    </row>
    <row r="20" spans="1:10" x14ac:dyDescent="0.25">
      <c r="A20" s="162" t="s">
        <v>104</v>
      </c>
      <c r="B20" s="178" t="s">
        <v>843</v>
      </c>
      <c r="C20" s="185" t="s">
        <v>844</v>
      </c>
      <c r="D20" s="163">
        <v>1</v>
      </c>
      <c r="E20" s="183">
        <v>5500</v>
      </c>
      <c r="F20" s="164">
        <f t="shared" si="0"/>
        <v>5500</v>
      </c>
      <c r="G20" s="164"/>
      <c r="H20" s="164"/>
      <c r="I20" s="164"/>
      <c r="J20" s="163"/>
    </row>
    <row r="21" spans="1:10" x14ac:dyDescent="0.25">
      <c r="A21" s="162" t="s">
        <v>106</v>
      </c>
      <c r="B21" s="178" t="s">
        <v>845</v>
      </c>
      <c r="C21" s="185" t="s">
        <v>846</v>
      </c>
      <c r="D21" s="163">
        <v>1</v>
      </c>
      <c r="E21" s="183">
        <v>3000</v>
      </c>
      <c r="F21" s="164">
        <f t="shared" si="0"/>
        <v>3000</v>
      </c>
      <c r="G21" s="164"/>
      <c r="H21" s="164"/>
      <c r="I21" s="164"/>
      <c r="J21" s="165"/>
    </row>
    <row r="22" spans="1:10" x14ac:dyDescent="0.25">
      <c r="A22" s="162" t="s">
        <v>109</v>
      </c>
      <c r="B22" s="178" t="s">
        <v>847</v>
      </c>
      <c r="C22" s="185" t="s">
        <v>788</v>
      </c>
      <c r="D22" s="163">
        <v>1</v>
      </c>
      <c r="E22" s="183">
        <v>2000</v>
      </c>
      <c r="F22" s="164">
        <f t="shared" si="0"/>
        <v>2000</v>
      </c>
      <c r="G22" s="164"/>
      <c r="H22" s="164"/>
      <c r="I22" s="164"/>
      <c r="J22" s="165"/>
    </row>
    <row r="23" spans="1:10" x14ac:dyDescent="0.25">
      <c r="A23" s="162" t="s">
        <v>111</v>
      </c>
      <c r="B23" s="178" t="s">
        <v>848</v>
      </c>
      <c r="C23" s="185" t="s">
        <v>848</v>
      </c>
      <c r="D23" s="163">
        <v>1</v>
      </c>
      <c r="E23" s="183">
        <v>0</v>
      </c>
      <c r="F23" s="164">
        <f t="shared" si="0"/>
        <v>0</v>
      </c>
      <c r="G23" s="164"/>
      <c r="H23" s="164"/>
      <c r="I23" s="164"/>
      <c r="J23" s="163"/>
    </row>
    <row r="24" spans="1:10" x14ac:dyDescent="0.25">
      <c r="A24" s="162" t="s">
        <v>113</v>
      </c>
      <c r="B24" s="178" t="s">
        <v>849</v>
      </c>
      <c r="C24" s="185" t="s">
        <v>850</v>
      </c>
      <c r="D24" s="179">
        <v>1</v>
      </c>
      <c r="E24" s="183">
        <v>0</v>
      </c>
      <c r="F24" s="180">
        <f t="shared" si="0"/>
        <v>0</v>
      </c>
      <c r="G24" s="180"/>
      <c r="H24" s="180"/>
      <c r="I24" s="180"/>
      <c r="J24" s="163"/>
    </row>
    <row r="25" spans="1:10" x14ac:dyDescent="0.25">
      <c r="A25" s="162" t="s">
        <v>115</v>
      </c>
      <c r="B25" s="178" t="s">
        <v>851</v>
      </c>
      <c r="C25" s="185" t="s">
        <v>852</v>
      </c>
      <c r="D25" s="163">
        <v>1</v>
      </c>
      <c r="E25" s="183">
        <v>0</v>
      </c>
      <c r="F25" s="164">
        <f t="shared" si="0"/>
        <v>0</v>
      </c>
      <c r="G25" s="164"/>
      <c r="H25" s="164"/>
      <c r="I25" s="164"/>
      <c r="J25" s="163"/>
    </row>
    <row r="26" spans="1:10" x14ac:dyDescent="0.25">
      <c r="A26" s="166"/>
      <c r="B26" s="920" t="s">
        <v>40</v>
      </c>
      <c r="C26" s="920"/>
      <c r="D26" s="920"/>
      <c r="E26" s="920"/>
      <c r="F26" s="167">
        <f>SUM(F11:F25)</f>
        <v>70000</v>
      </c>
      <c r="G26" s="167">
        <f>SUM(G11:G25)</f>
        <v>0</v>
      </c>
      <c r="H26" s="167">
        <f>SUM(H11:H25)</f>
        <v>10000</v>
      </c>
      <c r="I26" s="167">
        <f>SUM(I11:I25)</f>
        <v>0</v>
      </c>
      <c r="J26" s="166"/>
    </row>
  </sheetData>
  <mergeCells count="17">
    <mergeCell ref="A2:B2"/>
    <mergeCell ref="A3:B3"/>
    <mergeCell ref="A4:B4"/>
    <mergeCell ref="C2:F2"/>
    <mergeCell ref="C3:F3"/>
    <mergeCell ref="C4:F4"/>
    <mergeCell ref="B26:E26"/>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7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K18"/>
  <sheetViews>
    <sheetView workbookViewId="0">
      <selection activeCell="J1" sqref="J1"/>
    </sheetView>
  </sheetViews>
  <sheetFormatPr defaultColWidth="10.140625" defaultRowHeight="15.75" x14ac:dyDescent="0.25"/>
  <cols>
    <col min="1" max="1" width="5" style="1" customWidth="1"/>
    <col min="2" max="2" width="17.85546875" style="1" customWidth="1"/>
    <col min="3" max="3" width="12.7109375" style="1" customWidth="1"/>
    <col min="4" max="4" width="17.28515625" style="1" customWidth="1"/>
    <col min="5" max="5" width="15" style="1" customWidth="1"/>
    <col min="6" max="6" width="21.7109375" style="1" customWidth="1"/>
    <col min="7" max="9" width="16.28515625" style="1" customWidth="1"/>
    <col min="10" max="10" width="47" style="1" customWidth="1"/>
    <col min="11" max="16384" width="10.140625" style="1"/>
  </cols>
  <sheetData>
    <row r="1" spans="1:11" x14ac:dyDescent="0.25">
      <c r="J1" s="208" t="s">
        <v>1727</v>
      </c>
      <c r="K1" s="2"/>
    </row>
    <row r="2" spans="1:11" x14ac:dyDescent="0.25">
      <c r="A2" s="801" t="s">
        <v>17</v>
      </c>
      <c r="B2" s="801"/>
      <c r="C2" s="822" t="s">
        <v>853</v>
      </c>
      <c r="D2" s="822"/>
      <c r="E2" s="822"/>
      <c r="F2" s="209"/>
      <c r="G2" s="209"/>
      <c r="H2" s="209"/>
      <c r="I2" s="209"/>
      <c r="J2" s="209"/>
    </row>
    <row r="3" spans="1:11" x14ac:dyDescent="0.25">
      <c r="A3" s="799" t="s">
        <v>19</v>
      </c>
      <c r="B3" s="800"/>
      <c r="C3" s="822" t="s">
        <v>854</v>
      </c>
      <c r="D3" s="822"/>
      <c r="E3" s="822"/>
      <c r="F3" s="209"/>
      <c r="G3" s="209"/>
      <c r="H3" s="209"/>
      <c r="I3" s="209"/>
      <c r="J3" s="205"/>
    </row>
    <row r="4" spans="1:11" x14ac:dyDescent="0.25">
      <c r="A4" s="801" t="s">
        <v>20</v>
      </c>
      <c r="B4" s="801"/>
      <c r="C4" s="823"/>
      <c r="D4" s="823"/>
      <c r="E4" s="823"/>
      <c r="F4" s="209"/>
      <c r="G4" s="209"/>
      <c r="H4" s="209"/>
      <c r="I4" s="209"/>
      <c r="J4" s="209"/>
    </row>
    <row r="5" spans="1:11" x14ac:dyDescent="0.25">
      <c r="A5" s="818" t="s">
        <v>855</v>
      </c>
      <c r="B5" s="818"/>
      <c r="C5" s="818"/>
      <c r="D5" s="818"/>
      <c r="E5" s="818"/>
      <c r="F5" s="818"/>
      <c r="G5" s="818"/>
      <c r="H5" s="818"/>
      <c r="I5" s="818"/>
      <c r="J5" s="818"/>
    </row>
    <row r="6" spans="1:11" x14ac:dyDescent="0.25">
      <c r="A6" s="805" t="s">
        <v>22</v>
      </c>
      <c r="B6" s="805"/>
      <c r="C6" s="805"/>
      <c r="D6" s="805"/>
      <c r="E6" s="805"/>
      <c r="F6" s="805"/>
      <c r="G6" s="805"/>
      <c r="H6" s="805"/>
      <c r="I6" s="805"/>
      <c r="J6" s="805"/>
    </row>
    <row r="7" spans="1:11" x14ac:dyDescent="0.25">
      <c r="A7" s="3"/>
      <c r="B7" s="3"/>
      <c r="C7" s="3"/>
      <c r="D7" s="3"/>
      <c r="E7" s="3"/>
      <c r="F7" s="3"/>
      <c r="G7" s="3"/>
      <c r="H7" s="3"/>
      <c r="I7" s="3"/>
      <c r="J7" s="4" t="s">
        <v>13</v>
      </c>
      <c r="K7" s="2"/>
    </row>
    <row r="8" spans="1:11" s="5" customFormat="1" x14ac:dyDescent="0.25">
      <c r="A8" s="806" t="s">
        <v>23</v>
      </c>
      <c r="B8" s="806" t="s">
        <v>24</v>
      </c>
      <c r="C8" s="806" t="s">
        <v>25</v>
      </c>
      <c r="D8" s="820" t="s">
        <v>26</v>
      </c>
      <c r="E8" s="806" t="s">
        <v>27</v>
      </c>
      <c r="F8" s="806" t="s">
        <v>28</v>
      </c>
      <c r="G8" s="808" t="s">
        <v>29</v>
      </c>
      <c r="H8" s="809"/>
      <c r="I8" s="810"/>
      <c r="J8" s="806" t="s">
        <v>30</v>
      </c>
    </row>
    <row r="9" spans="1:11" s="5" customFormat="1" x14ac:dyDescent="0.25">
      <c r="A9" s="807"/>
      <c r="B9" s="807"/>
      <c r="C9" s="807"/>
      <c r="D9" s="821"/>
      <c r="E9" s="807"/>
      <c r="F9" s="807"/>
      <c r="G9" s="6">
        <v>2017</v>
      </c>
      <c r="H9" s="6">
        <v>2018</v>
      </c>
      <c r="I9" s="6">
        <v>2019</v>
      </c>
      <c r="J9" s="807"/>
    </row>
    <row r="10" spans="1:11" s="13" customFormat="1" x14ac:dyDescent="0.25">
      <c r="A10" s="17">
        <v>1</v>
      </c>
      <c r="B10" s="25">
        <v>2</v>
      </c>
      <c r="C10" s="25">
        <v>3</v>
      </c>
      <c r="D10" s="17">
        <v>4</v>
      </c>
      <c r="E10" s="25">
        <v>5</v>
      </c>
      <c r="F10" s="147" t="s">
        <v>31</v>
      </c>
      <c r="G10" s="147">
        <v>7</v>
      </c>
      <c r="H10" s="147">
        <v>8</v>
      </c>
      <c r="I10" s="147">
        <v>9</v>
      </c>
      <c r="J10" s="25">
        <v>10</v>
      </c>
    </row>
    <row r="11" spans="1:11" ht="47.25" x14ac:dyDescent="0.25">
      <c r="A11" s="124" t="s">
        <v>32</v>
      </c>
      <c r="B11" s="125" t="s">
        <v>856</v>
      </c>
      <c r="C11" s="127" t="s">
        <v>857</v>
      </c>
      <c r="D11" s="127">
        <v>1</v>
      </c>
      <c r="E11" s="127">
        <v>3760</v>
      </c>
      <c r="F11" s="142">
        <f>D11*E11</f>
        <v>3760</v>
      </c>
      <c r="G11" s="142"/>
      <c r="H11" s="142">
        <f>SUM(F11)</f>
        <v>3760</v>
      </c>
      <c r="I11" s="142"/>
      <c r="J11" s="206"/>
    </row>
    <row r="12" spans="1:11" ht="94.5" x14ac:dyDescent="0.25">
      <c r="A12" s="124" t="s">
        <v>33</v>
      </c>
      <c r="B12" s="125" t="s">
        <v>858</v>
      </c>
      <c r="C12" s="127" t="s">
        <v>859</v>
      </c>
      <c r="D12" s="127">
        <v>22</v>
      </c>
      <c r="E12" s="127">
        <v>2000</v>
      </c>
      <c r="F12" s="142">
        <f>D12*E12</f>
        <v>44000</v>
      </c>
      <c r="G12" s="142"/>
      <c r="H12" s="142">
        <f>SUM(F12)</f>
        <v>44000</v>
      </c>
      <c r="I12" s="142"/>
      <c r="J12" s="206"/>
    </row>
    <row r="13" spans="1:11" ht="47.25" x14ac:dyDescent="0.25">
      <c r="A13" s="124" t="s">
        <v>35</v>
      </c>
      <c r="B13" s="125" t="s">
        <v>860</v>
      </c>
      <c r="C13" s="127" t="s">
        <v>859</v>
      </c>
      <c r="D13" s="127">
        <v>22</v>
      </c>
      <c r="E13" s="127">
        <v>1200</v>
      </c>
      <c r="F13" s="142">
        <f>D13*E13</f>
        <v>26400</v>
      </c>
      <c r="G13" s="142"/>
      <c r="H13" s="142">
        <f>SUM(F13)</f>
        <v>26400</v>
      </c>
      <c r="I13" s="142"/>
      <c r="J13" s="127"/>
    </row>
    <row r="14" spans="1:11" ht="31.5" x14ac:dyDescent="0.25">
      <c r="A14" s="124" t="s">
        <v>37</v>
      </c>
      <c r="B14" s="125" t="s">
        <v>861</v>
      </c>
      <c r="C14" s="127" t="s">
        <v>859</v>
      </c>
      <c r="D14" s="127">
        <v>22</v>
      </c>
      <c r="E14" s="127">
        <v>320</v>
      </c>
      <c r="F14" s="142">
        <f>D14*E14</f>
        <v>7040</v>
      </c>
      <c r="G14" s="142"/>
      <c r="H14" s="142">
        <f>SUM(F14)</f>
        <v>7040</v>
      </c>
      <c r="I14" s="142"/>
      <c r="J14" s="127"/>
    </row>
    <row r="15" spans="1:11" ht="31.5" x14ac:dyDescent="0.25">
      <c r="A15" s="124" t="s">
        <v>38</v>
      </c>
      <c r="B15" s="125" t="s">
        <v>862</v>
      </c>
      <c r="C15" s="127" t="s">
        <v>863</v>
      </c>
      <c r="D15" s="127">
        <v>11</v>
      </c>
      <c r="E15" s="127">
        <v>800</v>
      </c>
      <c r="F15" s="142">
        <f>D15*E15</f>
        <v>8800</v>
      </c>
      <c r="G15" s="142"/>
      <c r="H15" s="142">
        <f>SUM(F15)</f>
        <v>8800</v>
      </c>
      <c r="I15" s="142"/>
      <c r="J15" s="206"/>
    </row>
    <row r="16" spans="1:11" x14ac:dyDescent="0.25">
      <c r="A16" s="126"/>
      <c r="B16" s="803" t="s">
        <v>40</v>
      </c>
      <c r="C16" s="803"/>
      <c r="D16" s="803"/>
      <c r="E16" s="803"/>
      <c r="F16" s="7">
        <f>SUM(F11:F15)</f>
        <v>90000</v>
      </c>
      <c r="G16" s="7">
        <f>SUM(G11:G15)</f>
        <v>0</v>
      </c>
      <c r="H16" s="7">
        <f>SUM(H11:H15)</f>
        <v>90000</v>
      </c>
      <c r="I16" s="7">
        <f>SUM(I11:I15)</f>
        <v>0</v>
      </c>
      <c r="J16" s="126"/>
    </row>
    <row r="18" spans="6:6" x14ac:dyDescent="0.25">
      <c r="F18" s="204"/>
    </row>
  </sheetData>
  <mergeCells count="17">
    <mergeCell ref="A2:B2"/>
    <mergeCell ref="C2:E2"/>
    <mergeCell ref="A3:B3"/>
    <mergeCell ref="C3:E3"/>
    <mergeCell ref="A4:B4"/>
    <mergeCell ref="C4:E4"/>
    <mergeCell ref="B16:E16"/>
    <mergeCell ref="A5:J5"/>
    <mergeCell ref="A6:J6"/>
    <mergeCell ref="A8:A9"/>
    <mergeCell ref="B8:B9"/>
    <mergeCell ref="C8:C9"/>
    <mergeCell ref="D8:D9"/>
    <mergeCell ref="E8:E9"/>
    <mergeCell ref="F8:F9"/>
    <mergeCell ref="G8:I8"/>
    <mergeCell ref="J8:J9"/>
  </mergeCells>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pageSetUpPr fitToPage="1"/>
  </sheetPr>
  <dimension ref="A1:M73"/>
  <sheetViews>
    <sheetView topLeftCell="A31" zoomScale="80" zoomScaleNormal="80" workbookViewId="0">
      <selection activeCell="J26" sqref="J26"/>
    </sheetView>
  </sheetViews>
  <sheetFormatPr defaultRowHeight="15.75" x14ac:dyDescent="0.25"/>
  <cols>
    <col min="1" max="1" width="8.28515625" style="1" bestFit="1" customWidth="1"/>
    <col min="2" max="2" width="50.28515625" style="1" customWidth="1"/>
    <col min="3" max="3" width="36.28515625" style="1" customWidth="1"/>
    <col min="4" max="4" width="8.85546875" style="1" customWidth="1"/>
    <col min="5" max="5" width="15.28515625" style="1" customWidth="1"/>
    <col min="6" max="6" width="11.42578125" style="1" customWidth="1"/>
    <col min="7" max="7" width="9.42578125" style="1" bestFit="1" customWidth="1"/>
    <col min="8" max="9" width="7.42578125" style="1" bestFit="1" customWidth="1"/>
    <col min="10" max="10" width="42" style="1" customWidth="1"/>
    <col min="11" max="16384" width="9.140625" style="1"/>
  </cols>
  <sheetData>
    <row r="1" spans="1:11" x14ac:dyDescent="0.25">
      <c r="J1" s="208" t="s">
        <v>1726</v>
      </c>
      <c r="K1" s="2"/>
    </row>
    <row r="2" spans="1:11" x14ac:dyDescent="0.25">
      <c r="A2" s="801" t="s">
        <v>17</v>
      </c>
      <c r="B2" s="801"/>
      <c r="C2" s="822" t="s">
        <v>713</v>
      </c>
      <c r="D2" s="822"/>
      <c r="E2" s="822"/>
      <c r="F2" s="209"/>
      <c r="G2" s="209"/>
      <c r="H2" s="209"/>
      <c r="I2" s="209"/>
      <c r="J2" s="209"/>
    </row>
    <row r="3" spans="1:11" x14ac:dyDescent="0.25">
      <c r="A3" s="799" t="s">
        <v>19</v>
      </c>
      <c r="B3" s="800"/>
      <c r="C3" s="822" t="s">
        <v>713</v>
      </c>
      <c r="D3" s="822"/>
      <c r="E3" s="822"/>
      <c r="F3" s="209"/>
      <c r="G3" s="209"/>
      <c r="H3" s="209"/>
      <c r="I3" s="209"/>
      <c r="J3" s="205"/>
    </row>
    <row r="4" spans="1:11" x14ac:dyDescent="0.25">
      <c r="A4" s="801" t="s">
        <v>20</v>
      </c>
      <c r="B4" s="801"/>
      <c r="C4" s="823"/>
      <c r="D4" s="823"/>
      <c r="E4" s="823"/>
      <c r="F4" s="209"/>
      <c r="G4" s="209"/>
      <c r="H4" s="209"/>
      <c r="I4" s="209"/>
      <c r="J4" s="209"/>
    </row>
    <row r="5" spans="1:11" x14ac:dyDescent="0.25">
      <c r="A5" s="818" t="s">
        <v>714</v>
      </c>
      <c r="B5" s="818"/>
      <c r="C5" s="818"/>
      <c r="D5" s="818"/>
      <c r="E5" s="818"/>
      <c r="F5" s="818"/>
      <c r="G5" s="818"/>
      <c r="H5" s="818"/>
      <c r="I5" s="818"/>
      <c r="J5" s="818"/>
    </row>
    <row r="6" spans="1:11" x14ac:dyDescent="0.25">
      <c r="A6" s="805" t="s">
        <v>22</v>
      </c>
      <c r="B6" s="805"/>
      <c r="C6" s="805"/>
      <c r="D6" s="805"/>
      <c r="E6" s="805"/>
      <c r="F6" s="805"/>
      <c r="G6" s="805"/>
      <c r="H6" s="805"/>
      <c r="I6" s="805"/>
      <c r="J6" s="805"/>
    </row>
    <row r="7" spans="1:11" x14ac:dyDescent="0.25">
      <c r="A7" s="3"/>
      <c r="B7" s="3"/>
      <c r="C7" s="3"/>
      <c r="D7" s="3"/>
      <c r="E7" s="3"/>
      <c r="F7" s="3"/>
      <c r="G7" s="3"/>
      <c r="H7" s="3"/>
      <c r="I7" s="3"/>
      <c r="J7" s="4" t="s">
        <v>13</v>
      </c>
      <c r="K7" s="2"/>
    </row>
    <row r="8" spans="1:11" s="5" customFormat="1" ht="37.5" customHeight="1" x14ac:dyDescent="0.25">
      <c r="A8" s="806" t="s">
        <v>23</v>
      </c>
      <c r="B8" s="806" t="s">
        <v>24</v>
      </c>
      <c r="C8" s="806" t="s">
        <v>25</v>
      </c>
      <c r="D8" s="806" t="s">
        <v>26</v>
      </c>
      <c r="E8" s="806" t="s">
        <v>27</v>
      </c>
      <c r="F8" s="806" t="s">
        <v>28</v>
      </c>
      <c r="G8" s="808" t="s">
        <v>29</v>
      </c>
      <c r="H8" s="809"/>
      <c r="I8" s="810"/>
      <c r="J8" s="806" t="s">
        <v>1241</v>
      </c>
    </row>
    <row r="9" spans="1:11" s="5" customFormat="1" x14ac:dyDescent="0.25">
      <c r="A9" s="807"/>
      <c r="B9" s="807"/>
      <c r="C9" s="807"/>
      <c r="D9" s="807"/>
      <c r="E9" s="807"/>
      <c r="F9" s="807"/>
      <c r="G9" s="6">
        <v>2017</v>
      </c>
      <c r="H9" s="6">
        <v>2018</v>
      </c>
      <c r="I9" s="6">
        <v>2019</v>
      </c>
      <c r="J9" s="807"/>
    </row>
    <row r="10" spans="1:11" s="13" customFormat="1" x14ac:dyDescent="0.25">
      <c r="A10" s="17">
        <v>1</v>
      </c>
      <c r="B10" s="25">
        <v>2</v>
      </c>
      <c r="C10" s="25">
        <v>3</v>
      </c>
      <c r="D10" s="17">
        <v>4</v>
      </c>
      <c r="E10" s="25">
        <v>5</v>
      </c>
      <c r="F10" s="147" t="s">
        <v>31</v>
      </c>
      <c r="G10" s="147">
        <v>7</v>
      </c>
      <c r="H10" s="147">
        <v>8</v>
      </c>
      <c r="I10" s="147">
        <v>9</v>
      </c>
      <c r="J10" s="25">
        <v>10</v>
      </c>
    </row>
    <row r="11" spans="1:11" s="13" customFormat="1" x14ac:dyDescent="0.25">
      <c r="A11" s="999" t="s">
        <v>1362</v>
      </c>
      <c r="B11" s="1000"/>
      <c r="C11" s="1000"/>
      <c r="D11" s="1000"/>
      <c r="E11" s="1000"/>
      <c r="F11" s="1000"/>
      <c r="G11" s="1000"/>
      <c r="H11" s="1000"/>
      <c r="I11" s="1000"/>
      <c r="J11" s="1001"/>
    </row>
    <row r="12" spans="1:11" x14ac:dyDescent="0.25">
      <c r="A12" s="124" t="s">
        <v>32</v>
      </c>
      <c r="B12" s="125" t="s">
        <v>715</v>
      </c>
      <c r="C12" s="144" t="s">
        <v>184</v>
      </c>
      <c r="D12" s="144">
        <v>1</v>
      </c>
      <c r="E12" s="144">
        <v>5000</v>
      </c>
      <c r="F12" s="252">
        <f>D12*E12</f>
        <v>5000</v>
      </c>
      <c r="G12" s="252">
        <v>5000</v>
      </c>
      <c r="H12" s="142"/>
      <c r="I12" s="142"/>
      <c r="J12" s="206"/>
    </row>
    <row r="13" spans="1:11" x14ac:dyDescent="0.25">
      <c r="A13" s="124" t="s">
        <v>33</v>
      </c>
      <c r="B13" s="125" t="s">
        <v>716</v>
      </c>
      <c r="C13" s="144" t="s">
        <v>184</v>
      </c>
      <c r="D13" s="144">
        <v>1</v>
      </c>
      <c r="E13" s="144">
        <v>5000</v>
      </c>
      <c r="F13" s="252">
        <f t="shared" ref="F13:F21" si="0">D13*E13</f>
        <v>5000</v>
      </c>
      <c r="G13" s="252">
        <v>5000</v>
      </c>
      <c r="H13" s="142"/>
      <c r="I13" s="142"/>
      <c r="J13" s="206"/>
    </row>
    <row r="14" spans="1:11" x14ac:dyDescent="0.25">
      <c r="A14" s="124" t="s">
        <v>35</v>
      </c>
      <c r="B14" s="125" t="s">
        <v>717</v>
      </c>
      <c r="C14" s="144" t="s">
        <v>184</v>
      </c>
      <c r="D14" s="144">
        <v>1</v>
      </c>
      <c r="E14" s="144">
        <v>20000</v>
      </c>
      <c r="F14" s="252">
        <f t="shared" si="0"/>
        <v>20000</v>
      </c>
      <c r="G14" s="252"/>
      <c r="H14" s="142"/>
      <c r="I14" s="142"/>
      <c r="J14" s="127"/>
    </row>
    <row r="15" spans="1:11" ht="47.25" x14ac:dyDescent="0.25">
      <c r="A15" s="124" t="s">
        <v>37</v>
      </c>
      <c r="B15" s="125" t="s">
        <v>718</v>
      </c>
      <c r="C15" s="144" t="s">
        <v>719</v>
      </c>
      <c r="D15" s="144">
        <v>7</v>
      </c>
      <c r="E15" s="144">
        <v>1200</v>
      </c>
      <c r="F15" s="252">
        <f t="shared" si="0"/>
        <v>8400</v>
      </c>
      <c r="G15" s="252">
        <v>8400</v>
      </c>
      <c r="H15" s="142"/>
      <c r="I15" s="142"/>
      <c r="J15" s="127"/>
    </row>
    <row r="16" spans="1:11" ht="31.5" x14ac:dyDescent="0.25">
      <c r="A16" s="124" t="s">
        <v>38</v>
      </c>
      <c r="B16" s="125" t="s">
        <v>720</v>
      </c>
      <c r="C16" s="143" t="s">
        <v>721</v>
      </c>
      <c r="D16" s="144">
        <v>800</v>
      </c>
      <c r="E16" s="144">
        <v>3</v>
      </c>
      <c r="F16" s="252">
        <f t="shared" si="0"/>
        <v>2400</v>
      </c>
      <c r="G16" s="252">
        <v>2400</v>
      </c>
      <c r="H16" s="142"/>
      <c r="I16" s="142"/>
      <c r="J16" s="206"/>
    </row>
    <row r="17" spans="1:10" x14ac:dyDescent="0.25">
      <c r="A17" s="124" t="s">
        <v>39</v>
      </c>
      <c r="B17" s="125" t="s">
        <v>722</v>
      </c>
      <c r="C17" s="144" t="s">
        <v>184</v>
      </c>
      <c r="D17" s="144">
        <v>1</v>
      </c>
      <c r="E17" s="144">
        <v>300</v>
      </c>
      <c r="F17" s="252">
        <f t="shared" si="0"/>
        <v>300</v>
      </c>
      <c r="G17" s="252">
        <v>300</v>
      </c>
      <c r="H17" s="142"/>
      <c r="I17" s="142"/>
      <c r="J17" s="206"/>
    </row>
    <row r="18" spans="1:10" x14ac:dyDescent="0.25">
      <c r="A18" s="124" t="s">
        <v>59</v>
      </c>
      <c r="B18" s="125" t="s">
        <v>723</v>
      </c>
      <c r="C18" s="143" t="s">
        <v>724</v>
      </c>
      <c r="D18" s="144">
        <v>4</v>
      </c>
      <c r="E18" s="144">
        <v>225</v>
      </c>
      <c r="F18" s="252">
        <f t="shared" si="0"/>
        <v>900</v>
      </c>
      <c r="G18" s="252">
        <v>900</v>
      </c>
      <c r="H18" s="142"/>
      <c r="I18" s="142"/>
      <c r="J18" s="206"/>
    </row>
    <row r="19" spans="1:10" x14ac:dyDescent="0.25">
      <c r="A19" s="124" t="s">
        <v>60</v>
      </c>
      <c r="B19" s="125" t="s">
        <v>725</v>
      </c>
      <c r="C19" s="144" t="s">
        <v>726</v>
      </c>
      <c r="D19" s="144">
        <v>7</v>
      </c>
      <c r="E19" s="144">
        <v>4600</v>
      </c>
      <c r="F19" s="252">
        <f t="shared" si="0"/>
        <v>32200</v>
      </c>
      <c r="G19" s="252">
        <v>32200</v>
      </c>
      <c r="H19" s="142"/>
      <c r="I19" s="142"/>
      <c r="J19" s="127"/>
    </row>
    <row r="20" spans="1:10" x14ac:dyDescent="0.25">
      <c r="A20" s="124" t="s">
        <v>61</v>
      </c>
      <c r="B20" s="125" t="s">
        <v>727</v>
      </c>
      <c r="C20" s="144" t="s">
        <v>184</v>
      </c>
      <c r="D20" s="144">
        <v>80</v>
      </c>
      <c r="E20" s="144">
        <v>10</v>
      </c>
      <c r="F20" s="252">
        <f t="shared" si="0"/>
        <v>800</v>
      </c>
      <c r="G20" s="252">
        <v>800</v>
      </c>
      <c r="H20" s="142"/>
      <c r="I20" s="142"/>
      <c r="J20" s="127"/>
    </row>
    <row r="21" spans="1:10" x14ac:dyDescent="0.25">
      <c r="A21" s="124" t="s">
        <v>104</v>
      </c>
      <c r="B21" s="125" t="s">
        <v>728</v>
      </c>
      <c r="C21" s="144" t="s">
        <v>184</v>
      </c>
      <c r="D21" s="253">
        <v>1</v>
      </c>
      <c r="E21" s="253">
        <v>5000</v>
      </c>
      <c r="F21" s="254">
        <f t="shared" si="0"/>
        <v>5000</v>
      </c>
      <c r="G21" s="254"/>
      <c r="H21" s="220"/>
      <c r="I21" s="220"/>
      <c r="J21" s="127"/>
    </row>
    <row r="22" spans="1:10" x14ac:dyDescent="0.25">
      <c r="A22" s="126"/>
      <c r="B22" s="803" t="s">
        <v>40</v>
      </c>
      <c r="C22" s="803"/>
      <c r="D22" s="803"/>
      <c r="E22" s="803"/>
      <c r="F22" s="7">
        <f>SUM(F12:F21)</f>
        <v>80000</v>
      </c>
      <c r="G22" s="7">
        <f>SUM(G12:G21)</f>
        <v>55000</v>
      </c>
      <c r="H22" s="7">
        <f>SUM(H12:H21)</f>
        <v>0</v>
      </c>
      <c r="I22" s="7">
        <f>SUM(I12:I21)</f>
        <v>0</v>
      </c>
      <c r="J22" s="126"/>
    </row>
    <row r="23" spans="1:10" x14ac:dyDescent="0.25">
      <c r="A23" s="1002" t="s">
        <v>1366</v>
      </c>
      <c r="B23" s="1003"/>
      <c r="C23" s="1003"/>
      <c r="D23" s="1003"/>
      <c r="E23" s="1003"/>
      <c r="F23" s="1003"/>
      <c r="G23" s="1003"/>
      <c r="H23" s="1003"/>
      <c r="I23" s="1003"/>
      <c r="J23" s="1004"/>
    </row>
    <row r="24" spans="1:10" x14ac:dyDescent="0.25">
      <c r="A24" s="127" t="s">
        <v>32</v>
      </c>
      <c r="B24" s="57" t="s">
        <v>759</v>
      </c>
      <c r="C24" s="125" t="s">
        <v>760</v>
      </c>
      <c r="D24" s="127">
        <v>7</v>
      </c>
      <c r="E24" s="127">
        <v>180</v>
      </c>
      <c r="F24" s="127">
        <f>SUM(D24*E24)</f>
        <v>1260</v>
      </c>
      <c r="G24" s="127"/>
      <c r="H24" s="127"/>
      <c r="I24" s="127">
        <v>1260</v>
      </c>
      <c r="J24" s="127"/>
    </row>
    <row r="25" spans="1:10" ht="31.5" x14ac:dyDescent="0.25">
      <c r="A25" s="127" t="s">
        <v>33</v>
      </c>
      <c r="B25" s="57" t="s">
        <v>761</v>
      </c>
      <c r="C25" s="125" t="s">
        <v>762</v>
      </c>
      <c r="D25" s="127">
        <v>1000</v>
      </c>
      <c r="E25" s="127">
        <v>3</v>
      </c>
      <c r="F25" s="127">
        <f>SUM(D25*E25)</f>
        <v>3000</v>
      </c>
      <c r="G25" s="127"/>
      <c r="H25" s="127"/>
      <c r="I25" s="127">
        <v>3000</v>
      </c>
      <c r="J25" s="127"/>
    </row>
    <row r="26" spans="1:10" ht="31.5" x14ac:dyDescent="0.25">
      <c r="A26" s="127" t="s">
        <v>35</v>
      </c>
      <c r="B26" s="125" t="s">
        <v>763</v>
      </c>
      <c r="C26" s="127" t="s">
        <v>764</v>
      </c>
      <c r="D26" s="127">
        <v>12</v>
      </c>
      <c r="E26" s="127">
        <v>50</v>
      </c>
      <c r="F26" s="127">
        <f>SUM(E26*D26)</f>
        <v>600</v>
      </c>
      <c r="G26" s="127"/>
      <c r="H26" s="127"/>
      <c r="I26" s="127">
        <v>600</v>
      </c>
      <c r="J26" s="127"/>
    </row>
    <row r="27" spans="1:10" ht="31.5" x14ac:dyDescent="0.25">
      <c r="A27" s="127" t="s">
        <v>37</v>
      </c>
      <c r="B27" s="125" t="s">
        <v>765</v>
      </c>
      <c r="C27" s="125" t="s">
        <v>766</v>
      </c>
      <c r="D27" s="127">
        <v>8</v>
      </c>
      <c r="E27" s="127">
        <v>100</v>
      </c>
      <c r="F27" s="127">
        <f>SUM(D27*E27)</f>
        <v>800</v>
      </c>
      <c r="G27" s="127"/>
      <c r="H27" s="127"/>
      <c r="I27" s="127">
        <v>800</v>
      </c>
      <c r="J27" s="127"/>
    </row>
    <row r="28" spans="1:10" ht="31.5" x14ac:dyDescent="0.25">
      <c r="A28" s="127" t="s">
        <v>38</v>
      </c>
      <c r="B28" s="125" t="s">
        <v>767</v>
      </c>
      <c r="C28" s="127" t="s">
        <v>184</v>
      </c>
      <c r="D28" s="127">
        <v>300</v>
      </c>
      <c r="E28" s="127">
        <v>5</v>
      </c>
      <c r="F28" s="127">
        <f>SUM(D28*E28)</f>
        <v>1500</v>
      </c>
      <c r="G28" s="127"/>
      <c r="H28" s="127"/>
      <c r="I28" s="127">
        <v>1500</v>
      </c>
      <c r="J28" s="127"/>
    </row>
    <row r="29" spans="1:10" ht="31.5" x14ac:dyDescent="0.25">
      <c r="A29" s="127" t="s">
        <v>39</v>
      </c>
      <c r="B29" s="125" t="s">
        <v>768</v>
      </c>
      <c r="C29" s="127" t="s">
        <v>769</v>
      </c>
      <c r="D29" s="127">
        <v>300</v>
      </c>
      <c r="E29" s="127">
        <v>2</v>
      </c>
      <c r="F29" s="127">
        <f>SUM(D29*E29)</f>
        <v>600</v>
      </c>
      <c r="G29" s="127"/>
      <c r="H29" s="127"/>
      <c r="I29" s="127">
        <v>600</v>
      </c>
      <c r="J29" s="127"/>
    </row>
    <row r="30" spans="1:10" x14ac:dyDescent="0.25">
      <c r="A30" s="127" t="s">
        <v>59</v>
      </c>
      <c r="B30" s="125" t="s">
        <v>770</v>
      </c>
      <c r="C30" s="127" t="s">
        <v>184</v>
      </c>
      <c r="D30" s="127">
        <v>1</v>
      </c>
      <c r="E30" s="127">
        <v>440</v>
      </c>
      <c r="F30" s="127">
        <f>SUM(D30*E30)</f>
        <v>440</v>
      </c>
      <c r="G30" s="127"/>
      <c r="H30" s="127"/>
      <c r="I30" s="127">
        <v>440</v>
      </c>
      <c r="J30" s="127"/>
    </row>
    <row r="31" spans="1:10" x14ac:dyDescent="0.25">
      <c r="A31" s="127" t="s">
        <v>60</v>
      </c>
      <c r="B31" s="125" t="s">
        <v>771</v>
      </c>
      <c r="C31" s="127" t="s">
        <v>726</v>
      </c>
      <c r="D31" s="127">
        <v>4</v>
      </c>
      <c r="E31" s="127">
        <v>350</v>
      </c>
      <c r="F31" s="127">
        <f>SUM(D31*E31)</f>
        <v>1400</v>
      </c>
      <c r="G31" s="127"/>
      <c r="H31" s="127"/>
      <c r="I31" s="127">
        <v>1400</v>
      </c>
      <c r="J31" s="127"/>
    </row>
    <row r="32" spans="1:10" x14ac:dyDescent="0.25">
      <c r="A32" s="131"/>
      <c r="B32" s="131" t="s">
        <v>415</v>
      </c>
      <c r="C32" s="131"/>
      <c r="D32" s="131"/>
      <c r="E32" s="131"/>
      <c r="F32" s="131">
        <f>SUM(F24:F31)</f>
        <v>9600</v>
      </c>
      <c r="G32" s="131"/>
      <c r="H32" s="131"/>
      <c r="I32" s="131">
        <f>SUM(I24:I31)</f>
        <v>9600</v>
      </c>
      <c r="J32" s="131"/>
    </row>
    <row r="33" spans="1:10" x14ac:dyDescent="0.25">
      <c r="A33" s="1002" t="s">
        <v>1364</v>
      </c>
      <c r="B33" s="1003"/>
      <c r="C33" s="1003"/>
      <c r="D33" s="1003"/>
      <c r="E33" s="1003"/>
      <c r="F33" s="1003"/>
      <c r="G33" s="1003"/>
      <c r="H33" s="1003"/>
      <c r="I33" s="1003"/>
      <c r="J33" s="1004"/>
    </row>
    <row r="34" spans="1:10" x14ac:dyDescent="0.25">
      <c r="A34" s="127" t="s">
        <v>32</v>
      </c>
      <c r="B34" s="125" t="s">
        <v>748</v>
      </c>
      <c r="C34" s="127" t="s">
        <v>749</v>
      </c>
      <c r="D34" s="127">
        <v>1</v>
      </c>
      <c r="E34" s="127">
        <v>1802</v>
      </c>
      <c r="F34" s="127">
        <f t="shared" ref="F34:F40" si="1">SUM(D34*E34)</f>
        <v>1802</v>
      </c>
      <c r="G34" s="127">
        <v>1802</v>
      </c>
      <c r="H34" s="127"/>
      <c r="I34" s="127"/>
      <c r="J34" s="127"/>
    </row>
    <row r="35" spans="1:10" x14ac:dyDescent="0.25">
      <c r="A35" s="127" t="s">
        <v>33</v>
      </c>
      <c r="B35" s="125" t="s">
        <v>750</v>
      </c>
      <c r="C35" s="127" t="s">
        <v>749</v>
      </c>
      <c r="D35" s="127">
        <v>8</v>
      </c>
      <c r="E35" s="127">
        <v>432</v>
      </c>
      <c r="F35" s="127">
        <f t="shared" si="1"/>
        <v>3456</v>
      </c>
      <c r="G35" s="127">
        <v>3456</v>
      </c>
      <c r="H35" s="127"/>
      <c r="I35" s="127"/>
      <c r="J35" s="127"/>
    </row>
    <row r="36" spans="1:10" x14ac:dyDescent="0.25">
      <c r="A36" s="127" t="s">
        <v>35</v>
      </c>
      <c r="B36" s="125" t="s">
        <v>751</v>
      </c>
      <c r="C36" s="127" t="s">
        <v>749</v>
      </c>
      <c r="D36" s="127">
        <v>8</v>
      </c>
      <c r="E36" s="127">
        <v>399</v>
      </c>
      <c r="F36" s="127">
        <f t="shared" si="1"/>
        <v>3192</v>
      </c>
      <c r="G36" s="127">
        <v>3192</v>
      </c>
      <c r="H36" s="127"/>
      <c r="I36" s="127"/>
      <c r="J36" s="127"/>
    </row>
    <row r="37" spans="1:10" x14ac:dyDescent="0.25">
      <c r="A37" s="127" t="s">
        <v>37</v>
      </c>
      <c r="B37" s="125" t="s">
        <v>752</v>
      </c>
      <c r="C37" s="127" t="s">
        <v>749</v>
      </c>
      <c r="D37" s="127">
        <v>1</v>
      </c>
      <c r="E37" s="127">
        <v>795</v>
      </c>
      <c r="F37" s="127">
        <f t="shared" si="1"/>
        <v>795</v>
      </c>
      <c r="G37" s="127">
        <v>795</v>
      </c>
      <c r="H37" s="127"/>
      <c r="I37" s="127"/>
      <c r="J37" s="127"/>
    </row>
    <row r="38" spans="1:10" ht="31.5" x14ac:dyDescent="0.25">
      <c r="A38" s="127" t="s">
        <v>38</v>
      </c>
      <c r="B38" s="125" t="s">
        <v>753</v>
      </c>
      <c r="C38" s="127" t="s">
        <v>749</v>
      </c>
      <c r="D38" s="127">
        <v>9</v>
      </c>
      <c r="E38" s="127">
        <v>152</v>
      </c>
      <c r="F38" s="127">
        <f t="shared" si="1"/>
        <v>1368</v>
      </c>
      <c r="G38" s="127">
        <v>1368</v>
      </c>
      <c r="H38" s="127"/>
      <c r="I38" s="127"/>
      <c r="J38" s="127"/>
    </row>
    <row r="39" spans="1:10" x14ac:dyDescent="0.25">
      <c r="A39" s="127" t="s">
        <v>39</v>
      </c>
      <c r="B39" s="125" t="s">
        <v>754</v>
      </c>
      <c r="C39" s="127" t="s">
        <v>749</v>
      </c>
      <c r="D39" s="127">
        <v>1</v>
      </c>
      <c r="E39" s="127">
        <v>8695</v>
      </c>
      <c r="F39" s="127">
        <f t="shared" si="1"/>
        <v>8695</v>
      </c>
      <c r="G39" s="127"/>
      <c r="H39" s="127"/>
      <c r="I39" s="127"/>
      <c r="J39" s="127"/>
    </row>
    <row r="40" spans="1:10" x14ac:dyDescent="0.25">
      <c r="A40" s="127" t="s">
        <v>59</v>
      </c>
      <c r="B40" s="125" t="s">
        <v>755</v>
      </c>
      <c r="C40" s="127" t="s">
        <v>749</v>
      </c>
      <c r="D40" s="127">
        <v>1</v>
      </c>
      <c r="E40" s="127">
        <v>1305</v>
      </c>
      <c r="F40" s="127">
        <f t="shared" si="1"/>
        <v>1305</v>
      </c>
      <c r="G40" s="127"/>
      <c r="H40" s="127"/>
      <c r="I40" s="127"/>
      <c r="J40" s="127"/>
    </row>
    <row r="41" spans="1:10" x14ac:dyDescent="0.25">
      <c r="A41" s="127" t="s">
        <v>60</v>
      </c>
      <c r="B41" s="125" t="s">
        <v>756</v>
      </c>
      <c r="C41" s="127" t="s">
        <v>184</v>
      </c>
      <c r="D41" s="127">
        <v>1</v>
      </c>
      <c r="E41" s="127">
        <v>8387</v>
      </c>
      <c r="F41" s="127">
        <v>8387</v>
      </c>
      <c r="G41" s="127">
        <v>8387</v>
      </c>
      <c r="H41" s="127"/>
      <c r="I41" s="127"/>
      <c r="J41" s="127"/>
    </row>
    <row r="42" spans="1:10" x14ac:dyDescent="0.25">
      <c r="A42" s="128"/>
      <c r="B42" s="128" t="s">
        <v>415</v>
      </c>
      <c r="C42" s="128"/>
      <c r="D42" s="128"/>
      <c r="E42" s="128"/>
      <c r="F42" s="128">
        <f>SUM(F34:F41)</f>
        <v>29000</v>
      </c>
      <c r="G42" s="128">
        <f>SUM(G34:G41)</f>
        <v>19000</v>
      </c>
      <c r="H42" s="128"/>
      <c r="I42" s="128"/>
      <c r="J42" s="128"/>
    </row>
    <row r="43" spans="1:10" x14ac:dyDescent="0.25">
      <c r="A43" s="1002" t="s">
        <v>1363</v>
      </c>
      <c r="B43" s="1003"/>
      <c r="C43" s="1003"/>
      <c r="D43" s="1003"/>
      <c r="E43" s="1003"/>
      <c r="F43" s="1003"/>
      <c r="G43" s="1003"/>
      <c r="H43" s="1003"/>
      <c r="I43" s="1003"/>
      <c r="J43" s="1004"/>
    </row>
    <row r="44" spans="1:10" x14ac:dyDescent="0.25">
      <c r="A44" s="127" t="s">
        <v>32</v>
      </c>
      <c r="B44" s="127" t="s">
        <v>729</v>
      </c>
      <c r="C44" s="127" t="s">
        <v>719</v>
      </c>
      <c r="D44" s="127">
        <v>1</v>
      </c>
      <c r="E44" s="127">
        <v>900</v>
      </c>
      <c r="F44" s="127">
        <f>AVERAGE(D44*E44)</f>
        <v>900</v>
      </c>
      <c r="G44" s="127">
        <v>900</v>
      </c>
      <c r="H44" s="127"/>
      <c r="I44" s="127"/>
      <c r="J44" s="127"/>
    </row>
    <row r="45" spans="1:10" x14ac:dyDescent="0.25">
      <c r="A45" s="127" t="s">
        <v>33</v>
      </c>
      <c r="B45" s="125" t="s">
        <v>730</v>
      </c>
      <c r="C45" s="127" t="s">
        <v>719</v>
      </c>
      <c r="D45" s="127">
        <v>10</v>
      </c>
      <c r="E45" s="127">
        <v>600</v>
      </c>
      <c r="F45" s="127">
        <f>AVERAGE(D45*E45)</f>
        <v>6000</v>
      </c>
      <c r="G45" s="127">
        <v>6000</v>
      </c>
      <c r="H45" s="127"/>
      <c r="I45" s="127"/>
      <c r="J45" s="127"/>
    </row>
    <row r="46" spans="1:10" ht="31.5" x14ac:dyDescent="0.25">
      <c r="A46" s="127" t="s">
        <v>35</v>
      </c>
      <c r="B46" s="125" t="s">
        <v>731</v>
      </c>
      <c r="C46" s="127" t="s">
        <v>732</v>
      </c>
      <c r="D46" s="127">
        <v>63</v>
      </c>
      <c r="E46" s="127">
        <v>15</v>
      </c>
      <c r="F46" s="127">
        <f t="shared" ref="F46:F58" si="2">SUM(D46*E46)</f>
        <v>945</v>
      </c>
      <c r="G46" s="127">
        <v>945</v>
      </c>
      <c r="H46" s="127"/>
      <c r="I46" s="127"/>
      <c r="J46" s="127"/>
    </row>
    <row r="47" spans="1:10" x14ac:dyDescent="0.25">
      <c r="A47" s="127" t="s">
        <v>37</v>
      </c>
      <c r="B47" s="125" t="s">
        <v>733</v>
      </c>
      <c r="C47" s="127" t="s">
        <v>184</v>
      </c>
      <c r="D47" s="127">
        <v>1</v>
      </c>
      <c r="E47" s="127">
        <v>3700</v>
      </c>
      <c r="F47" s="127">
        <f t="shared" si="2"/>
        <v>3700</v>
      </c>
      <c r="G47" s="127">
        <v>3700</v>
      </c>
      <c r="H47" s="127"/>
      <c r="I47" s="127"/>
      <c r="J47" s="127"/>
    </row>
    <row r="48" spans="1:10" x14ac:dyDescent="0.25">
      <c r="A48" s="127" t="s">
        <v>38</v>
      </c>
      <c r="B48" s="125" t="s">
        <v>734</v>
      </c>
      <c r="C48" s="127" t="s">
        <v>184</v>
      </c>
      <c r="D48" s="127">
        <v>1</v>
      </c>
      <c r="E48" s="127">
        <v>3200</v>
      </c>
      <c r="F48" s="127">
        <f t="shared" si="2"/>
        <v>3200</v>
      </c>
      <c r="G48" s="127">
        <v>3200</v>
      </c>
      <c r="H48" s="127"/>
      <c r="I48" s="127"/>
      <c r="J48" s="127"/>
    </row>
    <row r="49" spans="1:10" ht="31.5" x14ac:dyDescent="0.25">
      <c r="A49" s="127" t="s">
        <v>39</v>
      </c>
      <c r="B49" s="125" t="s">
        <v>735</v>
      </c>
      <c r="C49" s="127" t="s">
        <v>184</v>
      </c>
      <c r="D49" s="127">
        <v>1</v>
      </c>
      <c r="E49" s="127">
        <v>2870</v>
      </c>
      <c r="F49" s="127">
        <f t="shared" si="2"/>
        <v>2870</v>
      </c>
      <c r="G49" s="127">
        <v>2870</v>
      </c>
      <c r="H49" s="127"/>
      <c r="I49" s="127"/>
      <c r="J49" s="127"/>
    </row>
    <row r="50" spans="1:10" x14ac:dyDescent="0.25">
      <c r="A50" s="127" t="s">
        <v>59</v>
      </c>
      <c r="B50" s="125" t="s">
        <v>736</v>
      </c>
      <c r="C50" s="127" t="s">
        <v>184</v>
      </c>
      <c r="D50" s="127">
        <v>1</v>
      </c>
      <c r="E50" s="127">
        <v>1500</v>
      </c>
      <c r="F50" s="127">
        <f t="shared" si="2"/>
        <v>1500</v>
      </c>
      <c r="G50" s="127">
        <v>1500</v>
      </c>
      <c r="H50" s="127"/>
      <c r="I50" s="127"/>
      <c r="J50" s="127"/>
    </row>
    <row r="51" spans="1:10" ht="31.5" x14ac:dyDescent="0.25">
      <c r="A51" s="127" t="s">
        <v>60</v>
      </c>
      <c r="B51" s="125" t="s">
        <v>737</v>
      </c>
      <c r="C51" s="127" t="s">
        <v>184</v>
      </c>
      <c r="D51" s="127">
        <v>1</v>
      </c>
      <c r="E51" s="127">
        <v>3500</v>
      </c>
      <c r="F51" s="127">
        <f t="shared" si="2"/>
        <v>3500</v>
      </c>
      <c r="G51" s="127">
        <v>3500</v>
      </c>
      <c r="H51" s="127"/>
      <c r="I51" s="127"/>
      <c r="J51" s="127"/>
    </row>
    <row r="52" spans="1:10" ht="31.5" x14ac:dyDescent="0.25">
      <c r="A52" s="127" t="s">
        <v>61</v>
      </c>
      <c r="B52" s="125" t="s">
        <v>738</v>
      </c>
      <c r="C52" s="125" t="s">
        <v>739</v>
      </c>
      <c r="D52" s="127">
        <v>500</v>
      </c>
      <c r="E52" s="127">
        <v>1.9</v>
      </c>
      <c r="F52" s="127">
        <f t="shared" si="2"/>
        <v>950</v>
      </c>
      <c r="G52" s="127">
        <v>950</v>
      </c>
      <c r="H52" s="127"/>
      <c r="I52" s="127"/>
      <c r="J52" s="127"/>
    </row>
    <row r="53" spans="1:10" x14ac:dyDescent="0.25">
      <c r="A53" s="127" t="s">
        <v>104</v>
      </c>
      <c r="B53" s="125" t="s">
        <v>740</v>
      </c>
      <c r="C53" s="125" t="s">
        <v>741</v>
      </c>
      <c r="D53" s="127">
        <v>160</v>
      </c>
      <c r="E53" s="127">
        <v>14</v>
      </c>
      <c r="F53" s="127">
        <f t="shared" si="2"/>
        <v>2240</v>
      </c>
      <c r="G53" s="127">
        <v>2240</v>
      </c>
      <c r="H53" s="127"/>
      <c r="I53" s="127"/>
      <c r="J53" s="127"/>
    </row>
    <row r="54" spans="1:10" x14ac:dyDescent="0.25">
      <c r="A54" s="127" t="s">
        <v>106</v>
      </c>
      <c r="B54" s="125" t="s">
        <v>742</v>
      </c>
      <c r="C54" s="127" t="s">
        <v>197</v>
      </c>
      <c r="D54" s="127">
        <v>500</v>
      </c>
      <c r="E54" s="127">
        <v>8</v>
      </c>
      <c r="F54" s="127">
        <f t="shared" si="2"/>
        <v>4000</v>
      </c>
      <c r="G54" s="127">
        <v>4000</v>
      </c>
      <c r="H54" s="127"/>
      <c r="I54" s="127"/>
      <c r="J54" s="127"/>
    </row>
    <row r="55" spans="1:10" x14ac:dyDescent="0.25">
      <c r="A55" s="127" t="s">
        <v>109</v>
      </c>
      <c r="B55" s="125" t="s">
        <v>743</v>
      </c>
      <c r="C55" s="127" t="s">
        <v>184</v>
      </c>
      <c r="D55" s="127">
        <v>1</v>
      </c>
      <c r="E55" s="127">
        <v>470</v>
      </c>
      <c r="F55" s="127">
        <f t="shared" si="2"/>
        <v>470</v>
      </c>
      <c r="G55" s="127">
        <v>470</v>
      </c>
      <c r="H55" s="127"/>
      <c r="I55" s="127"/>
      <c r="J55" s="127"/>
    </row>
    <row r="56" spans="1:10" x14ac:dyDescent="0.25">
      <c r="A56" s="127" t="s">
        <v>111</v>
      </c>
      <c r="B56" s="125" t="s">
        <v>744</v>
      </c>
      <c r="C56" s="125" t="s">
        <v>745</v>
      </c>
      <c r="D56" s="127">
        <v>5</v>
      </c>
      <c r="E56" s="127">
        <v>35</v>
      </c>
      <c r="F56" s="127">
        <f t="shared" si="2"/>
        <v>175</v>
      </c>
      <c r="G56" s="127">
        <v>175</v>
      </c>
      <c r="H56" s="127"/>
      <c r="I56" s="127"/>
      <c r="J56" s="127"/>
    </row>
    <row r="57" spans="1:10" x14ac:dyDescent="0.25">
      <c r="A57" s="127" t="s">
        <v>113</v>
      </c>
      <c r="B57" s="125" t="s">
        <v>746</v>
      </c>
      <c r="C57" s="127" t="s">
        <v>184</v>
      </c>
      <c r="D57" s="127">
        <v>1</v>
      </c>
      <c r="E57" s="127">
        <v>1400</v>
      </c>
      <c r="F57" s="127">
        <f t="shared" si="2"/>
        <v>1400</v>
      </c>
      <c r="G57" s="127">
        <v>1400</v>
      </c>
      <c r="H57" s="127"/>
      <c r="I57" s="127"/>
      <c r="J57" s="127"/>
    </row>
    <row r="58" spans="1:10" x14ac:dyDescent="0.25">
      <c r="A58" s="127" t="s">
        <v>115</v>
      </c>
      <c r="B58" s="125" t="s">
        <v>747</v>
      </c>
      <c r="C58" s="127" t="s">
        <v>184</v>
      </c>
      <c r="D58" s="127">
        <v>1</v>
      </c>
      <c r="E58" s="127">
        <v>2000</v>
      </c>
      <c r="F58" s="127">
        <f t="shared" si="2"/>
        <v>2000</v>
      </c>
      <c r="G58" s="127">
        <v>2000</v>
      </c>
      <c r="H58" s="127"/>
      <c r="I58" s="127"/>
      <c r="J58" s="127"/>
    </row>
    <row r="59" spans="1:10" x14ac:dyDescent="0.25">
      <c r="A59" s="128"/>
      <c r="B59" s="129" t="s">
        <v>40</v>
      </c>
      <c r="C59" s="128"/>
      <c r="D59" s="128"/>
      <c r="E59" s="128"/>
      <c r="F59" s="129">
        <f>SUM(F44:F58)</f>
        <v>33850</v>
      </c>
      <c r="G59" s="129">
        <f>SUM(G44:G58)</f>
        <v>33850</v>
      </c>
      <c r="H59" s="128"/>
      <c r="I59" s="128"/>
      <c r="J59" s="128"/>
    </row>
    <row r="60" spans="1:10" x14ac:dyDescent="0.25">
      <c r="A60" s="1005" t="s">
        <v>1367</v>
      </c>
      <c r="B60" s="1006"/>
      <c r="C60" s="1006"/>
      <c r="D60" s="1006"/>
      <c r="E60" s="1006"/>
      <c r="F60" s="1006"/>
      <c r="G60" s="1006"/>
      <c r="H60" s="1006"/>
      <c r="I60" s="1006"/>
      <c r="J60" s="1007"/>
    </row>
    <row r="61" spans="1:10" ht="31.5" x14ac:dyDescent="0.25">
      <c r="A61" s="127" t="s">
        <v>32</v>
      </c>
      <c r="B61" s="125" t="s">
        <v>772</v>
      </c>
      <c r="C61" s="127" t="s">
        <v>719</v>
      </c>
      <c r="D61" s="127">
        <v>15</v>
      </c>
      <c r="E61" s="127">
        <v>900</v>
      </c>
      <c r="F61" s="127">
        <f>SUM(E61*D61)</f>
        <v>13500</v>
      </c>
      <c r="G61" s="127"/>
      <c r="H61" s="127"/>
      <c r="I61" s="127">
        <v>13500</v>
      </c>
      <c r="J61" s="125" t="s">
        <v>773</v>
      </c>
    </row>
    <row r="62" spans="1:10" ht="31.5" x14ac:dyDescent="0.25">
      <c r="A62" s="127" t="s">
        <v>33</v>
      </c>
      <c r="B62" s="125" t="s">
        <v>774</v>
      </c>
      <c r="C62" s="127" t="s">
        <v>184</v>
      </c>
      <c r="D62" s="127">
        <v>4</v>
      </c>
      <c r="E62" s="127">
        <v>4000</v>
      </c>
      <c r="F62" s="127">
        <f>SUM(E62*D62)</f>
        <v>16000</v>
      </c>
      <c r="G62" s="127"/>
      <c r="H62" s="127"/>
      <c r="I62" s="127">
        <v>16000</v>
      </c>
      <c r="J62" s="127"/>
    </row>
    <row r="63" spans="1:10" x14ac:dyDescent="0.25">
      <c r="A63" s="127" t="s">
        <v>35</v>
      </c>
      <c r="B63" s="125" t="s">
        <v>775</v>
      </c>
      <c r="C63" s="127" t="s">
        <v>184</v>
      </c>
      <c r="D63" s="127">
        <v>2</v>
      </c>
      <c r="E63" s="127">
        <v>2000</v>
      </c>
      <c r="F63" s="127">
        <f>SUM(D63*E63)</f>
        <v>4000</v>
      </c>
      <c r="G63" s="127"/>
      <c r="H63" s="127"/>
      <c r="I63" s="127">
        <v>4000</v>
      </c>
      <c r="J63" s="127"/>
    </row>
    <row r="64" spans="1:10" x14ac:dyDescent="0.25">
      <c r="A64" s="127" t="s">
        <v>37</v>
      </c>
      <c r="B64" s="125" t="s">
        <v>776</v>
      </c>
      <c r="C64" s="127" t="s">
        <v>184</v>
      </c>
      <c r="D64" s="127">
        <v>3</v>
      </c>
      <c r="E64" s="127">
        <v>500</v>
      </c>
      <c r="F64" s="127">
        <f>SUM(D64*E64)</f>
        <v>1500</v>
      </c>
      <c r="G64" s="127"/>
      <c r="H64" s="127"/>
      <c r="I64" s="127">
        <v>1500</v>
      </c>
      <c r="J64" s="127"/>
    </row>
    <row r="65" spans="1:13" x14ac:dyDescent="0.25">
      <c r="A65" s="128"/>
      <c r="B65" s="129" t="s">
        <v>415</v>
      </c>
      <c r="C65" s="129"/>
      <c r="D65" s="129"/>
      <c r="E65" s="129"/>
      <c r="F65" s="129">
        <f>SUM(F61:F64)</f>
        <v>35000</v>
      </c>
      <c r="G65" s="129"/>
      <c r="H65" s="129"/>
      <c r="I65" s="129">
        <f>SUM(I61:I64)</f>
        <v>35000</v>
      </c>
      <c r="J65" s="128"/>
    </row>
    <row r="66" spans="1:13" x14ac:dyDescent="0.25">
      <c r="A66" s="1002" t="s">
        <v>1365</v>
      </c>
      <c r="B66" s="1003"/>
      <c r="C66" s="1003"/>
      <c r="D66" s="1003"/>
      <c r="E66" s="1003"/>
      <c r="F66" s="1003"/>
      <c r="G66" s="1003"/>
      <c r="H66" s="1003"/>
      <c r="I66" s="1003"/>
      <c r="J66" s="1004"/>
    </row>
    <row r="67" spans="1:13" ht="31.5" x14ac:dyDescent="0.25">
      <c r="A67" s="127" t="s">
        <v>32</v>
      </c>
      <c r="B67" s="125" t="s">
        <v>757</v>
      </c>
      <c r="C67" s="127"/>
      <c r="D67" s="127">
        <v>4</v>
      </c>
      <c r="E67" s="127">
        <v>7000</v>
      </c>
      <c r="F67" s="127">
        <f>SUM(D67*E67)</f>
        <v>28000</v>
      </c>
      <c r="G67" s="127"/>
      <c r="H67" s="127">
        <v>28000</v>
      </c>
      <c r="I67" s="127"/>
      <c r="J67" s="127"/>
    </row>
    <row r="68" spans="1:13" ht="31.5" x14ac:dyDescent="0.25">
      <c r="A68" s="127" t="s">
        <v>33</v>
      </c>
      <c r="B68" s="125" t="s">
        <v>758</v>
      </c>
      <c r="C68" s="127"/>
      <c r="D68" s="127">
        <v>4</v>
      </c>
      <c r="E68" s="127">
        <v>10000</v>
      </c>
      <c r="F68" s="127">
        <f>SUM(D68*E68)</f>
        <v>40000</v>
      </c>
      <c r="G68" s="127"/>
      <c r="H68" s="127">
        <v>40000</v>
      </c>
      <c r="I68" s="127"/>
      <c r="J68" s="127"/>
    </row>
    <row r="69" spans="1:13" x14ac:dyDescent="0.25">
      <c r="A69" s="128"/>
      <c r="B69" s="130" t="s">
        <v>415</v>
      </c>
      <c r="C69" s="129"/>
      <c r="D69" s="129"/>
      <c r="E69" s="129"/>
      <c r="F69" s="129">
        <f>SUM(F67:F68)</f>
        <v>68000</v>
      </c>
      <c r="G69" s="129"/>
      <c r="H69" s="129">
        <f>SUM(H67:H68)</f>
        <v>68000</v>
      </c>
      <c r="I69" s="128"/>
      <c r="J69" s="128"/>
    </row>
    <row r="70" spans="1:13" x14ac:dyDescent="0.25">
      <c r="A70" s="323"/>
      <c r="B70" s="323"/>
      <c r="C70" s="323"/>
      <c r="D70" s="323"/>
      <c r="E70" s="323"/>
      <c r="F70" s="323"/>
      <c r="G70" s="323"/>
      <c r="H70" s="323"/>
      <c r="I70" s="323"/>
      <c r="J70" s="323"/>
      <c r="K70" s="323"/>
      <c r="L70" s="323"/>
      <c r="M70" s="323"/>
    </row>
    <row r="71" spans="1:13" x14ac:dyDescent="0.25">
      <c r="A71" s="323"/>
      <c r="B71" s="323"/>
      <c r="C71" s="323"/>
      <c r="D71" s="323"/>
      <c r="E71" s="323"/>
      <c r="F71" s="323"/>
      <c r="G71" s="323"/>
      <c r="H71" s="323"/>
      <c r="I71" s="323"/>
      <c r="J71" s="323"/>
      <c r="K71" s="323"/>
      <c r="L71" s="323"/>
      <c r="M71" s="323"/>
    </row>
    <row r="72" spans="1:13" x14ac:dyDescent="0.25">
      <c r="A72" s="323"/>
      <c r="B72" s="323"/>
      <c r="C72" s="323"/>
      <c r="D72" s="323"/>
      <c r="E72" s="323"/>
      <c r="F72" s="323"/>
      <c r="G72" s="323"/>
      <c r="H72" s="323"/>
      <c r="I72" s="323"/>
      <c r="J72" s="323"/>
      <c r="K72" s="323"/>
      <c r="L72" s="323"/>
      <c r="M72" s="323"/>
    </row>
    <row r="73" spans="1:13" x14ac:dyDescent="0.25">
      <c r="A73" s="323"/>
      <c r="B73" s="323"/>
      <c r="C73" s="323"/>
      <c r="D73" s="323"/>
      <c r="E73" s="323"/>
      <c r="F73" s="323"/>
      <c r="G73" s="323"/>
      <c r="H73" s="323"/>
      <c r="I73" s="323"/>
      <c r="J73" s="323"/>
      <c r="K73" s="323"/>
      <c r="L73" s="323"/>
      <c r="M73" s="323"/>
    </row>
  </sheetData>
  <mergeCells count="23">
    <mergeCell ref="A43:J43"/>
    <mergeCell ref="A33:J33"/>
    <mergeCell ref="A66:J66"/>
    <mergeCell ref="A23:J23"/>
    <mergeCell ref="A60:J60"/>
    <mergeCell ref="A2:B2"/>
    <mergeCell ref="C2:E2"/>
    <mergeCell ref="A3:B3"/>
    <mergeCell ref="C3:E3"/>
    <mergeCell ref="A4:B4"/>
    <mergeCell ref="C4:E4"/>
    <mergeCell ref="B22:E22"/>
    <mergeCell ref="A5:J5"/>
    <mergeCell ref="A6:J6"/>
    <mergeCell ref="A8:A9"/>
    <mergeCell ref="B8:B9"/>
    <mergeCell ref="C8:C9"/>
    <mergeCell ref="D8:D9"/>
    <mergeCell ref="E8:E9"/>
    <mergeCell ref="F8:F9"/>
    <mergeCell ref="G8:I8"/>
    <mergeCell ref="J8:J9"/>
    <mergeCell ref="A11:J11"/>
  </mergeCells>
  <pageMargins left="0.70866141732283472" right="0.70866141732283472" top="0.74803149606299213" bottom="0.74803149606299213" header="0.31496062992125984" footer="0.31496062992125984"/>
  <pageSetup paperSize="9" scale="36"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3"/>
  <sheetViews>
    <sheetView workbookViewId="0">
      <selection activeCell="J20" sqref="J20"/>
    </sheetView>
  </sheetViews>
  <sheetFormatPr defaultColWidth="10.140625" defaultRowHeight="15.75" x14ac:dyDescent="0.25"/>
  <cols>
    <col min="1" max="1" width="5" style="1" customWidth="1"/>
    <col min="2" max="2" width="40.7109375" style="1" customWidth="1"/>
    <col min="3" max="3" width="12.85546875" style="1" customWidth="1"/>
    <col min="4" max="4" width="11.28515625" style="1" customWidth="1"/>
    <col min="5" max="5" width="15" style="1" customWidth="1"/>
    <col min="6" max="6" width="10.85546875" style="1" customWidth="1"/>
    <col min="7" max="8" width="10.7109375" style="1" customWidth="1"/>
    <col min="9" max="9" width="7.7109375" style="1" customWidth="1"/>
    <col min="10" max="10" width="17.5703125" style="1" customWidth="1"/>
    <col min="11" max="16384" width="10.140625" style="1"/>
  </cols>
  <sheetData>
    <row r="1" spans="1:11" x14ac:dyDescent="0.25">
      <c r="J1" s="208" t="s">
        <v>1214</v>
      </c>
      <c r="K1" s="2"/>
    </row>
    <row r="2" spans="1:11" x14ac:dyDescent="0.25">
      <c r="A2" s="801" t="s">
        <v>17</v>
      </c>
      <c r="B2" s="801"/>
      <c r="C2" s="822" t="s">
        <v>133</v>
      </c>
      <c r="D2" s="822"/>
      <c r="E2" s="822"/>
      <c r="F2" s="209"/>
      <c r="G2" s="209"/>
      <c r="H2" s="209"/>
      <c r="I2" s="209"/>
      <c r="J2" s="209"/>
    </row>
    <row r="3" spans="1:11" ht="29.25" customHeight="1" x14ac:dyDescent="0.25">
      <c r="A3" s="799" t="s">
        <v>19</v>
      </c>
      <c r="B3" s="800"/>
      <c r="C3" s="822" t="s">
        <v>134</v>
      </c>
      <c r="D3" s="822"/>
      <c r="E3" s="822"/>
      <c r="F3" s="209"/>
      <c r="G3" s="209"/>
      <c r="H3" s="209"/>
      <c r="I3" s="209"/>
      <c r="J3" s="205"/>
    </row>
    <row r="4" spans="1:11" x14ac:dyDescent="0.25">
      <c r="A4" s="801" t="s">
        <v>20</v>
      </c>
      <c r="B4" s="801"/>
      <c r="C4" s="823" t="s">
        <v>125</v>
      </c>
      <c r="D4" s="823"/>
      <c r="E4" s="823"/>
      <c r="F4" s="209"/>
      <c r="G4" s="209"/>
      <c r="H4" s="209"/>
      <c r="I4" s="209"/>
      <c r="J4" s="209"/>
    </row>
    <row r="5" spans="1:11" ht="34.5" customHeight="1" x14ac:dyDescent="0.25">
      <c r="A5" s="818" t="s">
        <v>235</v>
      </c>
      <c r="B5" s="818"/>
      <c r="C5" s="818"/>
      <c r="D5" s="818"/>
      <c r="E5" s="818"/>
      <c r="F5" s="818"/>
      <c r="G5" s="818"/>
      <c r="H5" s="818"/>
      <c r="I5" s="818"/>
      <c r="J5" s="818"/>
    </row>
    <row r="6" spans="1:11" ht="13.5" customHeight="1" x14ac:dyDescent="0.25">
      <c r="A6" s="805" t="s">
        <v>22</v>
      </c>
      <c r="B6" s="805"/>
      <c r="C6" s="805"/>
      <c r="D6" s="805"/>
      <c r="E6" s="805"/>
      <c r="F6" s="805"/>
      <c r="G6" s="805"/>
      <c r="H6" s="805"/>
      <c r="I6" s="805"/>
      <c r="J6" s="805"/>
    </row>
    <row r="7" spans="1:11" ht="34.5" customHeight="1" x14ac:dyDescent="0.25">
      <c r="A7" s="3"/>
      <c r="B7" s="3"/>
      <c r="C7" s="3"/>
      <c r="D7" s="3"/>
      <c r="E7" s="3"/>
      <c r="F7" s="3"/>
      <c r="G7" s="3"/>
      <c r="H7" s="3"/>
      <c r="I7" s="3"/>
      <c r="J7" s="4" t="s">
        <v>13</v>
      </c>
      <c r="K7" s="2"/>
    </row>
    <row r="8" spans="1:11" s="5" customFormat="1" ht="34.5" customHeight="1" x14ac:dyDescent="0.25">
      <c r="A8" s="806" t="s">
        <v>23</v>
      </c>
      <c r="B8" s="806" t="s">
        <v>24</v>
      </c>
      <c r="C8" s="806" t="s">
        <v>25</v>
      </c>
      <c r="D8" s="806" t="s">
        <v>26</v>
      </c>
      <c r="E8" s="806" t="s">
        <v>27</v>
      </c>
      <c r="F8" s="806" t="s">
        <v>28</v>
      </c>
      <c r="G8" s="808" t="s">
        <v>29</v>
      </c>
      <c r="H8" s="809"/>
      <c r="I8" s="810"/>
      <c r="J8" s="806" t="s">
        <v>1331</v>
      </c>
    </row>
    <row r="9" spans="1:11" s="5" customFormat="1" ht="47.25" customHeight="1" x14ac:dyDescent="0.25">
      <c r="A9" s="807"/>
      <c r="B9" s="807"/>
      <c r="C9" s="807"/>
      <c r="D9" s="807"/>
      <c r="E9" s="807"/>
      <c r="F9" s="807"/>
      <c r="G9" s="6">
        <v>2017</v>
      </c>
      <c r="H9" s="6">
        <v>2018</v>
      </c>
      <c r="I9" s="6">
        <v>2019</v>
      </c>
      <c r="J9" s="807"/>
    </row>
    <row r="10" spans="1:11" s="13" customFormat="1" ht="25.5" customHeight="1" x14ac:dyDescent="0.25">
      <c r="A10" s="17">
        <v>1</v>
      </c>
      <c r="B10" s="25">
        <v>2</v>
      </c>
      <c r="C10" s="25">
        <v>3</v>
      </c>
      <c r="D10" s="17">
        <v>4</v>
      </c>
      <c r="E10" s="25">
        <v>5</v>
      </c>
      <c r="F10" s="147" t="s">
        <v>31</v>
      </c>
      <c r="G10" s="147">
        <v>7</v>
      </c>
      <c r="H10" s="147">
        <v>8</v>
      </c>
      <c r="I10" s="147">
        <v>9</v>
      </c>
      <c r="J10" s="25">
        <v>10</v>
      </c>
    </row>
    <row r="11" spans="1:11" ht="63" x14ac:dyDescent="0.25">
      <c r="A11" s="124" t="s">
        <v>32</v>
      </c>
      <c r="B11" s="143" t="s">
        <v>135</v>
      </c>
      <c r="C11" s="234" t="s">
        <v>136</v>
      </c>
      <c r="D11" s="23">
        <v>14</v>
      </c>
      <c r="E11" s="235">
        <v>50000</v>
      </c>
      <c r="F11" s="236">
        <f>D11*E11</f>
        <v>700000</v>
      </c>
      <c r="G11" s="236">
        <v>400000</v>
      </c>
      <c r="H11" s="236">
        <v>300000</v>
      </c>
      <c r="I11" s="142">
        <v>0</v>
      </c>
      <c r="J11" s="233" t="s">
        <v>129</v>
      </c>
    </row>
    <row r="12" spans="1:11" x14ac:dyDescent="0.25">
      <c r="A12" s="126"/>
      <c r="B12" s="803" t="s">
        <v>40</v>
      </c>
      <c r="C12" s="803"/>
      <c r="D12" s="803"/>
      <c r="E12" s="803"/>
      <c r="F12" s="7">
        <f>SUM(F2:F11)</f>
        <v>700000</v>
      </c>
      <c r="G12" s="7">
        <f>SUM(G11)</f>
        <v>400000</v>
      </c>
      <c r="H12" s="7">
        <f>SUM(H11)</f>
        <v>300000</v>
      </c>
      <c r="I12" s="7">
        <f>SUM(I11)</f>
        <v>0</v>
      </c>
      <c r="J12" s="126"/>
    </row>
    <row r="13" spans="1:11" x14ac:dyDescent="0.25">
      <c r="A13" s="237"/>
      <c r="B13" s="33"/>
      <c r="C13" s="33"/>
      <c r="D13" s="33"/>
      <c r="E13" s="33"/>
      <c r="F13" s="34"/>
      <c r="G13" s="34"/>
      <c r="H13" s="34"/>
      <c r="I13" s="34"/>
      <c r="J13" s="237"/>
    </row>
  </sheetData>
  <mergeCells count="17">
    <mergeCell ref="B12:E12"/>
    <mergeCell ref="A5:J5"/>
    <mergeCell ref="A6:J6"/>
    <mergeCell ref="A8:A9"/>
    <mergeCell ref="B8:B9"/>
    <mergeCell ref="C8:C9"/>
    <mergeCell ref="D8:D9"/>
    <mergeCell ref="E8:E9"/>
    <mergeCell ref="F8:F9"/>
    <mergeCell ref="G8:I8"/>
    <mergeCell ref="J8:J9"/>
    <mergeCell ref="A2:B2"/>
    <mergeCell ref="C2:E2"/>
    <mergeCell ref="A3:B3"/>
    <mergeCell ref="C3:E3"/>
    <mergeCell ref="A4:B4"/>
    <mergeCell ref="C4:E4"/>
  </mergeCells>
  <pageMargins left="0.70866141732283472" right="0.70866141732283472" top="0.74803149606299213" bottom="0.74803149606299213" header="0.31496062992125984" footer="0.31496062992125984"/>
  <pageSetup paperSize="9" scale="91"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
  <sheetViews>
    <sheetView workbookViewId="0"/>
  </sheetViews>
  <sheetFormatPr defaultRowHeight="15" x14ac:dyDescent="0.25"/>
  <sheetData/>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
  <sheetViews>
    <sheetView workbookViewId="0"/>
  </sheetViews>
  <sheetFormatPr defaultRowHeight="15" x14ac:dyDescent="0.25"/>
  <sheetData/>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
  <sheetViews>
    <sheetView workbookViewId="0"/>
  </sheetViews>
  <sheetFormatPr defaultRowHeight="15" x14ac:dyDescent="0.25"/>
  <sheetData/>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
  <sheetViews>
    <sheetView workbookViewId="0"/>
  </sheetViews>
  <sheetFormatPr defaultRowHeight="15" x14ac:dyDescent="0.25"/>
  <sheetData/>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K29"/>
  <sheetViews>
    <sheetView workbookViewId="0">
      <selection activeCell="I12" sqref="I12"/>
    </sheetView>
  </sheetViews>
  <sheetFormatPr defaultRowHeight="15" x14ac:dyDescent="0.25"/>
  <cols>
    <col min="2" max="2" width="25.140625" customWidth="1"/>
    <col min="3" max="3" width="37.5703125" customWidth="1"/>
    <col min="4" max="4" width="15.140625" customWidth="1"/>
    <col min="5" max="5" width="15.85546875" customWidth="1"/>
    <col min="6" max="6" width="15.42578125" customWidth="1"/>
    <col min="7" max="7" width="16.28515625" customWidth="1"/>
    <col min="8" max="8" width="14.28515625" customWidth="1"/>
    <col min="9" max="9" width="12.42578125" customWidth="1"/>
    <col min="10" max="10" width="16.7109375" customWidth="1"/>
  </cols>
  <sheetData>
    <row r="1" spans="1:11" ht="15.75" x14ac:dyDescent="0.25">
      <c r="A1" s="36"/>
      <c r="B1" s="36"/>
      <c r="C1" s="36"/>
      <c r="D1" s="36"/>
      <c r="E1" s="36"/>
      <c r="F1" s="36"/>
      <c r="G1" s="36"/>
      <c r="H1" s="36"/>
      <c r="I1" s="36"/>
      <c r="J1" s="208" t="s">
        <v>1248</v>
      </c>
      <c r="K1" s="37"/>
    </row>
    <row r="2" spans="1:11" ht="15.75" x14ac:dyDescent="0.25">
      <c r="A2" s="1008" t="s">
        <v>17</v>
      </c>
      <c r="B2" s="1009"/>
      <c r="C2" s="1010" t="s">
        <v>623</v>
      </c>
      <c r="D2" s="1010"/>
      <c r="E2" s="1010"/>
      <c r="F2" s="38"/>
      <c r="G2" s="38"/>
      <c r="H2" s="38"/>
      <c r="I2" s="38"/>
      <c r="J2" s="38"/>
      <c r="K2" s="36"/>
    </row>
    <row r="3" spans="1:11" ht="15.75" x14ac:dyDescent="0.25">
      <c r="A3" s="1008" t="s">
        <v>19</v>
      </c>
      <c r="B3" s="1011"/>
      <c r="C3" s="1010" t="s">
        <v>624</v>
      </c>
      <c r="D3" s="1010"/>
      <c r="E3" s="1010"/>
      <c r="F3" s="38"/>
      <c r="G3" s="38"/>
      <c r="H3" s="38"/>
      <c r="I3" s="38"/>
      <c r="J3" s="39"/>
      <c r="K3" s="36"/>
    </row>
    <row r="4" spans="1:11" ht="15.75" x14ac:dyDescent="0.25">
      <c r="A4" s="1008" t="s">
        <v>20</v>
      </c>
      <c r="B4" s="1009"/>
      <c r="C4" s="1012" t="s">
        <v>12</v>
      </c>
      <c r="D4" s="1012"/>
      <c r="E4" s="1012"/>
      <c r="F4" s="38"/>
      <c r="G4" s="38"/>
      <c r="H4" s="38"/>
      <c r="I4" s="38"/>
      <c r="J4" s="38"/>
      <c r="K4" s="36"/>
    </row>
    <row r="5" spans="1:11" ht="15.75" x14ac:dyDescent="0.25">
      <c r="A5" s="842" t="s">
        <v>625</v>
      </c>
      <c r="B5" s="842"/>
      <c r="C5" s="842"/>
      <c r="D5" s="842"/>
      <c r="E5" s="842"/>
      <c r="F5" s="842"/>
      <c r="G5" s="842"/>
      <c r="H5" s="842"/>
      <c r="I5" s="842"/>
      <c r="J5" s="842"/>
      <c r="K5" s="36"/>
    </row>
    <row r="6" spans="1:11" ht="15.75" x14ac:dyDescent="0.25">
      <c r="A6" s="843" t="s">
        <v>22</v>
      </c>
      <c r="B6" s="843"/>
      <c r="C6" s="843"/>
      <c r="D6" s="843"/>
      <c r="E6" s="843"/>
      <c r="F6" s="843"/>
      <c r="G6" s="843"/>
      <c r="H6" s="843"/>
      <c r="I6" s="843"/>
      <c r="J6" s="843"/>
      <c r="K6" s="36"/>
    </row>
    <row r="7" spans="1:11" ht="15.75" x14ac:dyDescent="0.25">
      <c r="A7" s="40"/>
      <c r="B7" s="40"/>
      <c r="C7" s="40"/>
      <c r="D7" s="40"/>
      <c r="E7" s="40"/>
      <c r="F7" s="40"/>
      <c r="G7" s="40"/>
      <c r="H7" s="40"/>
      <c r="I7" s="40"/>
      <c r="J7" s="41" t="s">
        <v>13</v>
      </c>
      <c r="K7" s="37"/>
    </row>
    <row r="8" spans="1:11" ht="15.75" x14ac:dyDescent="0.25">
      <c r="A8" s="844" t="s">
        <v>23</v>
      </c>
      <c r="B8" s="844" t="s">
        <v>24</v>
      </c>
      <c r="C8" s="846" t="s">
        <v>25</v>
      </c>
      <c r="D8" s="846" t="s">
        <v>26</v>
      </c>
      <c r="E8" s="844" t="s">
        <v>27</v>
      </c>
      <c r="F8" s="844" t="s">
        <v>28</v>
      </c>
      <c r="G8" s="854" t="s">
        <v>29</v>
      </c>
      <c r="H8" s="855"/>
      <c r="I8" s="856"/>
      <c r="J8" s="844" t="s">
        <v>1241</v>
      </c>
      <c r="K8" s="42"/>
    </row>
    <row r="9" spans="1:11" ht="15.75" x14ac:dyDescent="0.25">
      <c r="A9" s="845"/>
      <c r="B9" s="845"/>
      <c r="C9" s="847"/>
      <c r="D9" s="847"/>
      <c r="E9" s="845"/>
      <c r="F9" s="845"/>
      <c r="G9" s="43">
        <v>2017</v>
      </c>
      <c r="H9" s="43">
        <v>2018</v>
      </c>
      <c r="I9" s="43">
        <v>2019</v>
      </c>
      <c r="J9" s="845"/>
      <c r="K9" s="42"/>
    </row>
    <row r="10" spans="1:11" x14ac:dyDescent="0.25">
      <c r="A10" s="44">
        <v>1</v>
      </c>
      <c r="B10" s="45">
        <v>2</v>
      </c>
      <c r="C10" s="45">
        <v>3</v>
      </c>
      <c r="D10" s="44">
        <v>4</v>
      </c>
      <c r="E10" s="45">
        <v>5</v>
      </c>
      <c r="F10" s="46" t="s">
        <v>31</v>
      </c>
      <c r="G10" s="46">
        <v>7</v>
      </c>
      <c r="H10" s="46">
        <v>8</v>
      </c>
      <c r="I10" s="46">
        <v>9</v>
      </c>
      <c r="J10" s="45">
        <v>10</v>
      </c>
      <c r="K10" s="47"/>
    </row>
    <row r="11" spans="1:11" ht="31.5" x14ac:dyDescent="0.25">
      <c r="A11" s="50" t="s">
        <v>32</v>
      </c>
      <c r="B11" s="116" t="s">
        <v>626</v>
      </c>
      <c r="C11" s="51" t="s">
        <v>627</v>
      </c>
      <c r="D11" s="52">
        <v>90</v>
      </c>
      <c r="E11" s="52">
        <v>1.2</v>
      </c>
      <c r="F11" s="117">
        <v>108</v>
      </c>
      <c r="G11" s="117">
        <v>107.62</v>
      </c>
      <c r="H11" s="117"/>
      <c r="I11" s="117"/>
      <c r="J11" s="54"/>
      <c r="K11" s="36"/>
    </row>
    <row r="12" spans="1:11" ht="47.25" x14ac:dyDescent="0.25">
      <c r="A12" s="50" t="s">
        <v>33</v>
      </c>
      <c r="B12" s="51"/>
      <c r="C12" s="51" t="s">
        <v>628</v>
      </c>
      <c r="D12" s="52">
        <v>20</v>
      </c>
      <c r="E12" s="52">
        <v>35.700000000000003</v>
      </c>
      <c r="F12" s="117">
        <v>714</v>
      </c>
      <c r="G12" s="117">
        <v>714</v>
      </c>
      <c r="H12" s="117"/>
      <c r="I12" s="117"/>
      <c r="J12" s="54"/>
      <c r="K12" s="36"/>
    </row>
    <row r="13" spans="1:11" ht="15.75" x14ac:dyDescent="0.25">
      <c r="A13" s="50" t="s">
        <v>35</v>
      </c>
      <c r="B13" s="51"/>
      <c r="C13" s="51" t="s">
        <v>629</v>
      </c>
      <c r="D13" s="52">
        <v>40</v>
      </c>
      <c r="E13" s="52">
        <v>8.9</v>
      </c>
      <c r="F13" s="117">
        <v>356</v>
      </c>
      <c r="G13" s="117">
        <v>356</v>
      </c>
      <c r="H13" s="117"/>
      <c r="I13" s="117"/>
      <c r="J13" s="52"/>
      <c r="K13" s="36"/>
    </row>
    <row r="14" spans="1:11" ht="31.5" x14ac:dyDescent="0.25">
      <c r="A14" s="50" t="s">
        <v>37</v>
      </c>
      <c r="B14" s="51"/>
      <c r="C14" s="51" t="s">
        <v>630</v>
      </c>
      <c r="D14" s="52">
        <v>2</v>
      </c>
      <c r="E14" s="52">
        <v>550</v>
      </c>
      <c r="F14" s="117">
        <v>1100</v>
      </c>
      <c r="G14" s="117">
        <v>550</v>
      </c>
      <c r="H14" s="117">
        <v>550</v>
      </c>
      <c r="I14" s="117"/>
      <c r="J14" s="52"/>
      <c r="K14" s="36"/>
    </row>
    <row r="15" spans="1:11" ht="15.75" x14ac:dyDescent="0.25">
      <c r="A15" s="50" t="s">
        <v>39</v>
      </c>
      <c r="B15" s="116" t="s">
        <v>631</v>
      </c>
      <c r="C15" s="52" t="s">
        <v>632</v>
      </c>
      <c r="D15" s="52">
        <v>1</v>
      </c>
      <c r="E15" s="52">
        <v>1570</v>
      </c>
      <c r="F15" s="117">
        <v>1570</v>
      </c>
      <c r="G15" s="117">
        <v>1570</v>
      </c>
      <c r="H15" s="117"/>
      <c r="I15" s="117"/>
      <c r="J15" s="54"/>
      <c r="K15" s="36"/>
    </row>
    <row r="16" spans="1:11" ht="15.75" x14ac:dyDescent="0.25">
      <c r="A16" s="50" t="s">
        <v>59</v>
      </c>
      <c r="B16" s="51"/>
      <c r="C16" s="51" t="s">
        <v>633</v>
      </c>
      <c r="D16" s="52">
        <v>1</v>
      </c>
      <c r="E16" s="52">
        <v>1840</v>
      </c>
      <c r="F16" s="117">
        <v>1840</v>
      </c>
      <c r="G16" s="117">
        <v>1840</v>
      </c>
      <c r="H16" s="117"/>
      <c r="I16" s="117"/>
      <c r="J16" s="52"/>
    </row>
    <row r="17" spans="1:10" ht="15.75" x14ac:dyDescent="0.25">
      <c r="A17" s="50" t="s">
        <v>60</v>
      </c>
      <c r="B17" s="51"/>
      <c r="C17" s="51" t="s">
        <v>634</v>
      </c>
      <c r="D17" s="52">
        <v>15</v>
      </c>
      <c r="E17" s="52">
        <v>40</v>
      </c>
      <c r="F17" s="117">
        <v>600</v>
      </c>
      <c r="G17" s="117">
        <v>600</v>
      </c>
      <c r="H17" s="117"/>
      <c r="I17" s="117"/>
      <c r="J17" s="52"/>
    </row>
    <row r="18" spans="1:10" ht="15.75" x14ac:dyDescent="0.25">
      <c r="A18" s="50" t="s">
        <v>61</v>
      </c>
      <c r="B18" s="51"/>
      <c r="C18" s="51" t="s">
        <v>635</v>
      </c>
      <c r="D18" s="52">
        <v>1</v>
      </c>
      <c r="E18" s="52">
        <v>1820</v>
      </c>
      <c r="F18" s="117">
        <v>1820</v>
      </c>
      <c r="G18" s="117"/>
      <c r="H18" s="117">
        <v>1820</v>
      </c>
      <c r="I18" s="117"/>
      <c r="J18" s="52"/>
    </row>
    <row r="19" spans="1:10" ht="47.25" x14ac:dyDescent="0.25">
      <c r="A19" s="50" t="s">
        <v>295</v>
      </c>
      <c r="B19" s="116" t="s">
        <v>636</v>
      </c>
      <c r="C19" s="51" t="s">
        <v>637</v>
      </c>
      <c r="D19" s="52">
        <v>10</v>
      </c>
      <c r="E19" s="52">
        <v>76</v>
      </c>
      <c r="F19" s="117">
        <v>760</v>
      </c>
      <c r="G19" s="117"/>
      <c r="H19" s="117">
        <v>760</v>
      </c>
      <c r="I19" s="117"/>
      <c r="J19" s="52"/>
    </row>
    <row r="20" spans="1:10" ht="15.75" x14ac:dyDescent="0.25">
      <c r="A20" s="50" t="s">
        <v>106</v>
      </c>
      <c r="B20" s="51"/>
      <c r="C20" s="51" t="s">
        <v>638</v>
      </c>
      <c r="D20" s="53">
        <v>2</v>
      </c>
      <c r="E20" s="53">
        <v>55</v>
      </c>
      <c r="F20" s="118">
        <f>D20*E20</f>
        <v>110</v>
      </c>
      <c r="G20" s="118"/>
      <c r="H20" s="118">
        <f>F20</f>
        <v>110</v>
      </c>
      <c r="I20" s="118"/>
      <c r="J20" s="52"/>
    </row>
    <row r="21" spans="1:10" ht="15.75" x14ac:dyDescent="0.25">
      <c r="A21" s="50" t="s">
        <v>109</v>
      </c>
      <c r="B21" s="51"/>
      <c r="C21" s="51" t="s">
        <v>639</v>
      </c>
      <c r="D21" s="53">
        <v>5</v>
      </c>
      <c r="E21" s="53">
        <v>152.4</v>
      </c>
      <c r="F21" s="118">
        <v>762</v>
      </c>
      <c r="G21" s="118">
        <v>762</v>
      </c>
      <c r="H21" s="118"/>
      <c r="I21" s="118"/>
      <c r="J21" s="52"/>
    </row>
    <row r="22" spans="1:10" ht="47.25" x14ac:dyDescent="0.25">
      <c r="A22" s="50"/>
      <c r="B22" s="116" t="s">
        <v>640</v>
      </c>
      <c r="C22" s="51" t="s">
        <v>641</v>
      </c>
      <c r="D22" s="119">
        <v>1</v>
      </c>
      <c r="E22" s="119">
        <v>5500</v>
      </c>
      <c r="F22" s="118">
        <v>5500</v>
      </c>
      <c r="G22" s="118">
        <v>3500</v>
      </c>
      <c r="H22" s="118">
        <v>2000</v>
      </c>
      <c r="I22" s="118"/>
      <c r="J22" s="52"/>
    </row>
    <row r="23" spans="1:10" ht="15.75" x14ac:dyDescent="0.25">
      <c r="A23" s="50"/>
      <c r="B23" s="51"/>
      <c r="C23" s="51" t="s">
        <v>642</v>
      </c>
      <c r="D23" s="119">
        <v>1</v>
      </c>
      <c r="E23" s="119">
        <v>6220</v>
      </c>
      <c r="F23" s="118">
        <v>6220</v>
      </c>
      <c r="G23" s="118">
        <v>4700</v>
      </c>
      <c r="H23" s="118">
        <v>1520</v>
      </c>
      <c r="I23" s="118"/>
      <c r="J23" s="52"/>
    </row>
    <row r="24" spans="1:10" ht="15.75" x14ac:dyDescent="0.25">
      <c r="A24" s="50" t="s">
        <v>109</v>
      </c>
      <c r="B24" s="51"/>
      <c r="C24" s="51" t="s">
        <v>643</v>
      </c>
      <c r="D24" s="52">
        <v>1</v>
      </c>
      <c r="E24" s="52">
        <v>1300</v>
      </c>
      <c r="F24" s="117">
        <v>1300</v>
      </c>
      <c r="G24" s="117">
        <v>1300</v>
      </c>
      <c r="H24" s="117"/>
      <c r="I24" s="117"/>
      <c r="J24" s="52"/>
    </row>
    <row r="25" spans="1:10" ht="15.75" x14ac:dyDescent="0.25">
      <c r="A25" s="48"/>
      <c r="B25" s="841" t="s">
        <v>40</v>
      </c>
      <c r="C25" s="841"/>
      <c r="D25" s="841"/>
      <c r="E25" s="841"/>
      <c r="F25" s="49">
        <f>SUM(F11:F24)</f>
        <v>22760</v>
      </c>
      <c r="G25" s="49">
        <f>SUM(G11:G24)</f>
        <v>16000</v>
      </c>
      <c r="H25" s="49">
        <f>SUM(H11:H24)</f>
        <v>6760</v>
      </c>
      <c r="I25" s="49">
        <v>0</v>
      </c>
      <c r="J25" s="48"/>
    </row>
    <row r="29" spans="1:10" x14ac:dyDescent="0.25">
      <c r="H29" s="30"/>
    </row>
  </sheetData>
  <mergeCells count="17">
    <mergeCell ref="A2:B2"/>
    <mergeCell ref="C2:E2"/>
    <mergeCell ref="A3:B3"/>
    <mergeCell ref="C3:E3"/>
    <mergeCell ref="A4:B4"/>
    <mergeCell ref="C4:E4"/>
    <mergeCell ref="B25:E25"/>
    <mergeCell ref="A5:J5"/>
    <mergeCell ref="A6:J6"/>
    <mergeCell ref="A8:A9"/>
    <mergeCell ref="B8:B9"/>
    <mergeCell ref="C8:C9"/>
    <mergeCell ref="D8:D9"/>
    <mergeCell ref="E8:E9"/>
    <mergeCell ref="F8:F9"/>
    <mergeCell ref="G8:I8"/>
    <mergeCell ref="J8:J9"/>
  </mergeCells>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pageSetUpPr fitToPage="1"/>
  </sheetPr>
  <dimension ref="A1:K40"/>
  <sheetViews>
    <sheetView topLeftCell="A13" workbookViewId="0">
      <selection activeCell="G12" sqref="G12"/>
    </sheetView>
  </sheetViews>
  <sheetFormatPr defaultRowHeight="15.75" x14ac:dyDescent="0.25"/>
  <cols>
    <col min="1" max="1" width="8.28515625" style="1" bestFit="1" customWidth="1"/>
    <col min="2" max="2" width="38.140625" style="1" customWidth="1"/>
    <col min="3" max="3" width="20.85546875" style="1" bestFit="1" customWidth="1"/>
    <col min="4" max="4" width="14.7109375" style="1" bestFit="1" customWidth="1"/>
    <col min="5" max="5" width="28.28515625" style="1" bestFit="1" customWidth="1"/>
    <col min="6" max="6" width="20.85546875" style="1" bestFit="1" customWidth="1"/>
    <col min="7" max="7" width="5.5703125" style="1" bestFit="1" customWidth="1"/>
    <col min="8" max="9" width="9" style="1" bestFit="1" customWidth="1"/>
    <col min="10" max="10" width="15.5703125" style="1" customWidth="1"/>
    <col min="11" max="16384" width="9.140625" style="1"/>
  </cols>
  <sheetData>
    <row r="1" spans="1:11" x14ac:dyDescent="0.25">
      <c r="J1" s="509" t="s">
        <v>1247</v>
      </c>
      <c r="K1" s="2"/>
    </row>
    <row r="3" spans="1:11" x14ac:dyDescent="0.25">
      <c r="A3" s="801" t="s">
        <v>17</v>
      </c>
      <c r="B3" s="801"/>
      <c r="C3" s="822" t="s">
        <v>624</v>
      </c>
      <c r="D3" s="822"/>
      <c r="E3" s="822"/>
      <c r="F3" s="209"/>
      <c r="G3" s="209"/>
      <c r="H3" s="209"/>
      <c r="I3" s="209"/>
      <c r="J3" s="209"/>
    </row>
    <row r="4" spans="1:11" x14ac:dyDescent="0.25">
      <c r="A4" s="799" t="s">
        <v>19</v>
      </c>
      <c r="B4" s="800"/>
      <c r="C4" s="822" t="s">
        <v>624</v>
      </c>
      <c r="D4" s="822"/>
      <c r="E4" s="822"/>
      <c r="F4" s="209"/>
      <c r="G4" s="209"/>
      <c r="H4" s="209"/>
      <c r="I4" s="209"/>
      <c r="J4" s="205"/>
    </row>
    <row r="5" spans="1:11" x14ac:dyDescent="0.25">
      <c r="A5" s="801" t="s">
        <v>20</v>
      </c>
      <c r="B5" s="801"/>
      <c r="C5" s="823" t="s">
        <v>892</v>
      </c>
      <c r="D5" s="823"/>
      <c r="E5" s="823"/>
      <c r="F5" s="209"/>
      <c r="G5" s="209"/>
      <c r="H5" s="209"/>
      <c r="I5" s="209"/>
      <c r="J5" s="209"/>
    </row>
    <row r="6" spans="1:11" x14ac:dyDescent="0.25">
      <c r="A6" s="804" t="s">
        <v>1524</v>
      </c>
      <c r="B6" s="804"/>
      <c r="C6" s="804"/>
      <c r="D6" s="804"/>
      <c r="E6" s="804"/>
      <c r="F6" s="804"/>
      <c r="G6" s="804"/>
      <c r="H6" s="804"/>
      <c r="I6" s="804"/>
      <c r="J6" s="804"/>
    </row>
    <row r="7" spans="1:11" x14ac:dyDescent="0.25">
      <c r="A7" s="805" t="s">
        <v>22</v>
      </c>
      <c r="B7" s="805"/>
      <c r="C7" s="805"/>
      <c r="D7" s="805"/>
      <c r="E7" s="805"/>
      <c r="F7" s="805"/>
      <c r="G7" s="805"/>
      <c r="H7" s="805"/>
      <c r="I7" s="805"/>
      <c r="J7" s="805"/>
    </row>
    <row r="8" spans="1:11" x14ac:dyDescent="0.25">
      <c r="A8" s="581"/>
      <c r="B8" s="581"/>
      <c r="C8" s="581"/>
      <c r="D8" s="581"/>
      <c r="E8" s="581"/>
      <c r="F8" s="581"/>
      <c r="G8" s="581"/>
      <c r="H8" s="581"/>
      <c r="I8" s="581"/>
      <c r="J8" s="608" t="s">
        <v>13</v>
      </c>
    </row>
    <row r="9" spans="1:11" x14ac:dyDescent="0.25">
      <c r="A9" s="806" t="s">
        <v>23</v>
      </c>
      <c r="B9" s="806" t="s">
        <v>24</v>
      </c>
      <c r="C9" s="806" t="s">
        <v>25</v>
      </c>
      <c r="D9" s="820" t="s">
        <v>26</v>
      </c>
      <c r="E9" s="806" t="s">
        <v>27</v>
      </c>
      <c r="F9" s="806" t="s">
        <v>28</v>
      </c>
      <c r="G9" s="808" t="s">
        <v>29</v>
      </c>
      <c r="H9" s="809"/>
      <c r="I9" s="810"/>
      <c r="J9" s="806" t="s">
        <v>1241</v>
      </c>
    </row>
    <row r="10" spans="1:11" x14ac:dyDescent="0.25">
      <c r="A10" s="807"/>
      <c r="B10" s="807"/>
      <c r="C10" s="807"/>
      <c r="D10" s="821"/>
      <c r="E10" s="807"/>
      <c r="F10" s="807"/>
      <c r="G10" s="547">
        <v>2017</v>
      </c>
      <c r="H10" s="547">
        <v>2018</v>
      </c>
      <c r="I10" s="547">
        <v>2019</v>
      </c>
      <c r="J10" s="807"/>
    </row>
    <row r="11" spans="1:11" x14ac:dyDescent="0.25">
      <c r="A11" s="17">
        <v>1</v>
      </c>
      <c r="B11" s="25">
        <v>2</v>
      </c>
      <c r="C11" s="25">
        <v>3</v>
      </c>
      <c r="D11" s="17">
        <v>4</v>
      </c>
      <c r="E11" s="25">
        <v>5</v>
      </c>
      <c r="F11" s="147" t="s">
        <v>31</v>
      </c>
      <c r="G11" s="147">
        <v>7</v>
      </c>
      <c r="H11" s="147">
        <v>8</v>
      </c>
      <c r="I11" s="147">
        <v>9</v>
      </c>
      <c r="J11" s="25">
        <v>10</v>
      </c>
    </row>
    <row r="12" spans="1:11" ht="31.5" x14ac:dyDescent="0.25">
      <c r="A12" s="20">
        <v>1</v>
      </c>
      <c r="B12" s="24" t="s">
        <v>1525</v>
      </c>
      <c r="C12" s="25"/>
      <c r="D12" s="17"/>
      <c r="E12" s="25"/>
      <c r="F12" s="147"/>
      <c r="G12" s="147"/>
      <c r="H12" s="558">
        <f>SUM(H13:H18)</f>
        <v>6455</v>
      </c>
      <c r="I12" s="558">
        <f>SUM(I13:I18)</f>
        <v>9187</v>
      </c>
      <c r="J12" s="25"/>
    </row>
    <row r="13" spans="1:11" x14ac:dyDescent="0.25">
      <c r="A13" s="247" t="s">
        <v>44</v>
      </c>
      <c r="B13" s="57" t="s">
        <v>1526</v>
      </c>
      <c r="C13" s="557" t="s">
        <v>647</v>
      </c>
      <c r="D13" s="557">
        <v>1</v>
      </c>
      <c r="E13" s="15">
        <f t="shared" ref="E13:E18" si="0">H13+I13</f>
        <v>2713</v>
      </c>
      <c r="F13" s="15">
        <f t="shared" ref="F13:F18" si="1">D13*E13</f>
        <v>2713</v>
      </c>
      <c r="G13" s="559"/>
      <c r="H13" s="560">
        <v>1200</v>
      </c>
      <c r="I13" s="560">
        <v>1513</v>
      </c>
      <c r="J13" s="206"/>
    </row>
    <row r="14" spans="1:11" x14ac:dyDescent="0.25">
      <c r="A14" s="247" t="s">
        <v>47</v>
      </c>
      <c r="B14" s="57" t="s">
        <v>1527</v>
      </c>
      <c r="C14" s="557" t="s">
        <v>1528</v>
      </c>
      <c r="D14" s="557">
        <v>1</v>
      </c>
      <c r="E14" s="15">
        <f t="shared" si="0"/>
        <v>757</v>
      </c>
      <c r="F14" s="15">
        <f t="shared" si="1"/>
        <v>757</v>
      </c>
      <c r="G14" s="559"/>
      <c r="H14" s="560">
        <v>300</v>
      </c>
      <c r="I14" s="560">
        <v>457</v>
      </c>
      <c r="J14" s="206"/>
    </row>
    <row r="15" spans="1:11" x14ac:dyDescent="0.25">
      <c r="A15" s="247" t="s">
        <v>238</v>
      </c>
      <c r="B15" s="57" t="s">
        <v>1529</v>
      </c>
      <c r="C15" s="557" t="s">
        <v>647</v>
      </c>
      <c r="D15" s="557">
        <v>1</v>
      </c>
      <c r="E15" s="15">
        <f t="shared" si="0"/>
        <v>1205</v>
      </c>
      <c r="F15" s="15">
        <f t="shared" si="1"/>
        <v>1205</v>
      </c>
      <c r="G15" s="559"/>
      <c r="H15" s="560">
        <v>600</v>
      </c>
      <c r="I15" s="560">
        <v>605</v>
      </c>
      <c r="J15" s="206"/>
    </row>
    <row r="16" spans="1:11" x14ac:dyDescent="0.25">
      <c r="A16" s="247" t="s">
        <v>239</v>
      </c>
      <c r="B16" s="57" t="s">
        <v>1530</v>
      </c>
      <c r="C16" s="557" t="s">
        <v>1528</v>
      </c>
      <c r="D16" s="557">
        <v>1</v>
      </c>
      <c r="E16" s="15">
        <f t="shared" si="0"/>
        <v>1815</v>
      </c>
      <c r="F16" s="15">
        <f t="shared" si="1"/>
        <v>1815</v>
      </c>
      <c r="G16" s="559"/>
      <c r="H16" s="560">
        <v>605</v>
      </c>
      <c r="I16" s="560">
        <v>1210</v>
      </c>
      <c r="J16" s="206"/>
    </row>
    <row r="17" spans="1:10" x14ac:dyDescent="0.25">
      <c r="A17" s="247" t="s">
        <v>240</v>
      </c>
      <c r="B17" s="57" t="s">
        <v>1531</v>
      </c>
      <c r="C17" s="557" t="s">
        <v>647</v>
      </c>
      <c r="D17" s="557">
        <v>1</v>
      </c>
      <c r="E17" s="15">
        <f t="shared" si="0"/>
        <v>602</v>
      </c>
      <c r="F17" s="15">
        <f t="shared" si="1"/>
        <v>602</v>
      </c>
      <c r="G17" s="559"/>
      <c r="H17" s="560">
        <v>300</v>
      </c>
      <c r="I17" s="560">
        <v>302</v>
      </c>
      <c r="J17" s="206"/>
    </row>
    <row r="18" spans="1:10" x14ac:dyDescent="0.25">
      <c r="A18" s="247" t="s">
        <v>1429</v>
      </c>
      <c r="B18" s="57" t="s">
        <v>1532</v>
      </c>
      <c r="C18" s="557" t="s">
        <v>1528</v>
      </c>
      <c r="D18" s="557">
        <v>1</v>
      </c>
      <c r="E18" s="15">
        <f t="shared" si="0"/>
        <v>8550</v>
      </c>
      <c r="F18" s="15">
        <f t="shared" si="1"/>
        <v>8550</v>
      </c>
      <c r="G18" s="559"/>
      <c r="H18" s="560">
        <v>3450</v>
      </c>
      <c r="I18" s="560">
        <v>5100</v>
      </c>
      <c r="J18" s="206"/>
    </row>
    <row r="19" spans="1:10" ht="47.25" x14ac:dyDescent="0.25">
      <c r="A19" s="561" t="s">
        <v>33</v>
      </c>
      <c r="B19" s="138" t="s">
        <v>1533</v>
      </c>
      <c r="C19" s="557"/>
      <c r="D19" s="557"/>
      <c r="E19" s="15"/>
      <c r="F19" s="562"/>
      <c r="G19" s="559"/>
      <c r="H19" s="563">
        <f>SUM(H20:H23)</f>
        <v>2012</v>
      </c>
      <c r="I19" s="563">
        <f>SUM(I20:I23)</f>
        <v>2905</v>
      </c>
      <c r="J19" s="127"/>
    </row>
    <row r="20" spans="1:10" x14ac:dyDescent="0.25">
      <c r="A20" s="247" t="s">
        <v>48</v>
      </c>
      <c r="B20" s="57" t="s">
        <v>1534</v>
      </c>
      <c r="C20" s="557" t="s">
        <v>1535</v>
      </c>
      <c r="D20" s="557">
        <v>70</v>
      </c>
      <c r="E20" s="15">
        <v>21.5</v>
      </c>
      <c r="F20" s="564">
        <f>D20*E20</f>
        <v>1505</v>
      </c>
      <c r="G20" s="559"/>
      <c r="H20" s="560">
        <v>545</v>
      </c>
      <c r="I20" s="560">
        <v>960</v>
      </c>
      <c r="J20" s="127"/>
    </row>
    <row r="21" spans="1:10" x14ac:dyDescent="0.25">
      <c r="A21" s="247" t="s">
        <v>50</v>
      </c>
      <c r="B21" s="57" t="s">
        <v>1536</v>
      </c>
      <c r="C21" s="557" t="s">
        <v>1535</v>
      </c>
      <c r="D21" s="557">
        <v>60</v>
      </c>
      <c r="E21" s="15">
        <v>8.5</v>
      </c>
      <c r="F21" s="15">
        <f>D21*E21</f>
        <v>510</v>
      </c>
      <c r="G21" s="559"/>
      <c r="H21" s="560">
        <v>85</v>
      </c>
      <c r="I21" s="560">
        <v>425</v>
      </c>
      <c r="J21" s="127"/>
    </row>
    <row r="22" spans="1:10" x14ac:dyDescent="0.25">
      <c r="A22" s="247" t="s">
        <v>139</v>
      </c>
      <c r="B22" s="57" t="s">
        <v>1537</v>
      </c>
      <c r="C22" s="557"/>
      <c r="D22" s="557"/>
      <c r="E22" s="15">
        <f>844+138</f>
        <v>982</v>
      </c>
      <c r="F22" s="15">
        <v>982</v>
      </c>
      <c r="G22" s="559"/>
      <c r="H22" s="560">
        <f>E22/2-69</f>
        <v>422</v>
      </c>
      <c r="I22" s="560">
        <f>422+138</f>
        <v>560</v>
      </c>
      <c r="J22" s="127"/>
    </row>
    <row r="23" spans="1:10" x14ac:dyDescent="0.25">
      <c r="A23" s="247" t="s">
        <v>141</v>
      </c>
      <c r="B23" s="57" t="s">
        <v>1538</v>
      </c>
      <c r="C23" s="557" t="s">
        <v>1045</v>
      </c>
      <c r="D23" s="557">
        <v>60</v>
      </c>
      <c r="E23" s="15">
        <v>32</v>
      </c>
      <c r="F23" s="15">
        <f>D23*E23</f>
        <v>1920</v>
      </c>
      <c r="G23" s="559"/>
      <c r="H23" s="560">
        <v>960</v>
      </c>
      <c r="I23" s="560">
        <v>960</v>
      </c>
      <c r="J23" s="127"/>
    </row>
    <row r="24" spans="1:10" x14ac:dyDescent="0.25">
      <c r="A24" s="561" t="s">
        <v>280</v>
      </c>
      <c r="B24" s="138" t="s">
        <v>160</v>
      </c>
      <c r="C24" s="557"/>
      <c r="D24" s="557"/>
      <c r="E24" s="15"/>
      <c r="F24" s="15"/>
      <c r="G24" s="559"/>
      <c r="H24" s="563">
        <f>SUM(H25:H30)</f>
        <v>4934</v>
      </c>
      <c r="I24" s="563">
        <f>SUM(I25:I31)</f>
        <v>8016</v>
      </c>
      <c r="J24" s="127"/>
    </row>
    <row r="25" spans="1:10" x14ac:dyDescent="0.25">
      <c r="A25" s="247" t="s">
        <v>54</v>
      </c>
      <c r="B25" s="57" t="s">
        <v>1539</v>
      </c>
      <c r="C25" s="557" t="s">
        <v>1528</v>
      </c>
      <c r="D25" s="557">
        <v>2</v>
      </c>
      <c r="E25" s="15">
        <v>3025</v>
      </c>
      <c r="F25" s="15">
        <f t="shared" ref="F25:F31" si="2">D25*E25</f>
        <v>6050</v>
      </c>
      <c r="G25" s="559"/>
      <c r="H25" s="560">
        <v>2420</v>
      </c>
      <c r="I25" s="560">
        <v>3630</v>
      </c>
      <c r="J25" s="127"/>
    </row>
    <row r="26" spans="1:10" x14ac:dyDescent="0.25">
      <c r="A26" s="247" t="s">
        <v>55</v>
      </c>
      <c r="B26" s="57" t="s">
        <v>1540</v>
      </c>
      <c r="C26" s="557" t="s">
        <v>1528</v>
      </c>
      <c r="D26" s="557">
        <v>2</v>
      </c>
      <c r="E26" s="15">
        <v>1270</v>
      </c>
      <c r="F26" s="15">
        <f t="shared" si="2"/>
        <v>2540</v>
      </c>
      <c r="G26" s="559"/>
      <c r="H26" s="560">
        <v>725</v>
      </c>
      <c r="I26" s="560">
        <f>1500*1.21</f>
        <v>1815</v>
      </c>
      <c r="J26" s="206"/>
    </row>
    <row r="27" spans="1:10" x14ac:dyDescent="0.25">
      <c r="A27" s="247" t="s">
        <v>56</v>
      </c>
      <c r="B27" s="57" t="s">
        <v>1541</v>
      </c>
      <c r="C27" s="557" t="s">
        <v>1535</v>
      </c>
      <c r="D27" s="557">
        <v>6</v>
      </c>
      <c r="E27" s="15">
        <v>121</v>
      </c>
      <c r="F27" s="564">
        <f t="shared" si="2"/>
        <v>726</v>
      </c>
      <c r="G27" s="559"/>
      <c r="H27" s="560">
        <v>363</v>
      </c>
      <c r="I27" s="560">
        <v>363</v>
      </c>
      <c r="J27" s="206"/>
    </row>
    <row r="28" spans="1:10" x14ac:dyDescent="0.25">
      <c r="A28" s="247" t="s">
        <v>553</v>
      </c>
      <c r="B28" s="57" t="s">
        <v>1542</v>
      </c>
      <c r="C28" s="557" t="s">
        <v>1528</v>
      </c>
      <c r="D28" s="557">
        <v>2</v>
      </c>
      <c r="E28" s="15">
        <f>H28+I28</f>
        <v>2057</v>
      </c>
      <c r="F28" s="15">
        <f t="shared" si="2"/>
        <v>4114</v>
      </c>
      <c r="G28" s="559"/>
      <c r="H28" s="560">
        <f>700*1.21</f>
        <v>847</v>
      </c>
      <c r="I28" s="560">
        <f>1000*1.21</f>
        <v>1210</v>
      </c>
      <c r="J28" s="206"/>
    </row>
    <row r="29" spans="1:10" ht="31.5" x14ac:dyDescent="0.25">
      <c r="A29" s="247" t="s">
        <v>555</v>
      </c>
      <c r="B29" s="57" t="s">
        <v>1543</v>
      </c>
      <c r="C29" s="557" t="s">
        <v>1528</v>
      </c>
      <c r="D29" s="557">
        <v>2</v>
      </c>
      <c r="E29" s="15">
        <v>244</v>
      </c>
      <c r="F29" s="15">
        <f t="shared" si="2"/>
        <v>488</v>
      </c>
      <c r="G29" s="559"/>
      <c r="H29" s="560">
        <v>216</v>
      </c>
      <c r="I29" s="560">
        <v>272</v>
      </c>
      <c r="J29" s="206"/>
    </row>
    <row r="30" spans="1:10" x14ac:dyDescent="0.25">
      <c r="A30" s="247" t="s">
        <v>557</v>
      </c>
      <c r="B30" s="57" t="s">
        <v>1544</v>
      </c>
      <c r="C30" s="557" t="s">
        <v>1528</v>
      </c>
      <c r="D30" s="557">
        <v>2</v>
      </c>
      <c r="E30" s="15">
        <v>363</v>
      </c>
      <c r="F30" s="15">
        <f t="shared" si="2"/>
        <v>726</v>
      </c>
      <c r="G30" s="559"/>
      <c r="H30" s="560">
        <v>363</v>
      </c>
      <c r="I30" s="560">
        <v>363</v>
      </c>
      <c r="J30" s="206"/>
    </row>
    <row r="31" spans="1:10" x14ac:dyDescent="0.25">
      <c r="A31" s="247" t="s">
        <v>559</v>
      </c>
      <c r="B31" s="57" t="s">
        <v>1545</v>
      </c>
      <c r="C31" s="557" t="s">
        <v>1528</v>
      </c>
      <c r="D31" s="557">
        <v>1</v>
      </c>
      <c r="E31" s="15">
        <v>363</v>
      </c>
      <c r="F31" s="15">
        <f t="shared" si="2"/>
        <v>363</v>
      </c>
      <c r="G31" s="559"/>
      <c r="H31" s="560"/>
      <c r="I31" s="560">
        <f>F31</f>
        <v>363</v>
      </c>
      <c r="J31" s="206"/>
    </row>
    <row r="32" spans="1:10" x14ac:dyDescent="0.25">
      <c r="A32" s="561" t="s">
        <v>283</v>
      </c>
      <c r="B32" s="138" t="s">
        <v>548</v>
      </c>
      <c r="C32" s="557"/>
      <c r="D32" s="557"/>
      <c r="E32" s="15"/>
      <c r="F32" s="15"/>
      <c r="G32" s="559"/>
      <c r="H32" s="563">
        <f>SUM(H33:H36)</f>
        <v>2441</v>
      </c>
      <c r="I32" s="563">
        <f>SUM(I33:I37)</f>
        <v>5232</v>
      </c>
      <c r="J32" s="127"/>
    </row>
    <row r="33" spans="1:10" ht="31.5" x14ac:dyDescent="0.25">
      <c r="A33" s="247" t="s">
        <v>564</v>
      </c>
      <c r="B33" s="57" t="s">
        <v>1546</v>
      </c>
      <c r="C33" s="557" t="s">
        <v>1528</v>
      </c>
      <c r="D33" s="557">
        <v>1</v>
      </c>
      <c r="E33" s="15">
        <f>H33+I33</f>
        <v>1808</v>
      </c>
      <c r="F33" s="15">
        <f t="shared" ref="F33:F39" si="3">D33*E33</f>
        <v>1808</v>
      </c>
      <c r="G33" s="559"/>
      <c r="H33" s="560">
        <v>750</v>
      </c>
      <c r="I33" s="387">
        <v>1058</v>
      </c>
      <c r="J33" s="127"/>
    </row>
    <row r="34" spans="1:10" x14ac:dyDescent="0.25">
      <c r="A34" s="247" t="s">
        <v>566</v>
      </c>
      <c r="B34" s="57" t="s">
        <v>1547</v>
      </c>
      <c r="C34" s="557" t="s">
        <v>1528</v>
      </c>
      <c r="D34" s="557">
        <v>1</v>
      </c>
      <c r="E34" s="15">
        <f>H34+I34</f>
        <v>602</v>
      </c>
      <c r="F34" s="15">
        <f t="shared" si="3"/>
        <v>602</v>
      </c>
      <c r="G34" s="559"/>
      <c r="H34" s="560">
        <v>360</v>
      </c>
      <c r="I34" s="387">
        <f>200*1.21</f>
        <v>242</v>
      </c>
      <c r="J34" s="127"/>
    </row>
    <row r="35" spans="1:10" x14ac:dyDescent="0.25">
      <c r="A35" s="247" t="s">
        <v>568</v>
      </c>
      <c r="B35" s="356" t="s">
        <v>1548</v>
      </c>
      <c r="C35" s="557" t="s">
        <v>1528</v>
      </c>
      <c r="D35" s="557">
        <v>1</v>
      </c>
      <c r="E35" s="15">
        <f>H35+I35</f>
        <v>3388</v>
      </c>
      <c r="F35" s="15">
        <f t="shared" si="3"/>
        <v>3388</v>
      </c>
      <c r="G35" s="559"/>
      <c r="H35" s="560">
        <v>968</v>
      </c>
      <c r="I35" s="560">
        <v>2420</v>
      </c>
      <c r="J35" s="127"/>
    </row>
    <row r="36" spans="1:10" x14ac:dyDescent="0.25">
      <c r="A36" s="247" t="s">
        <v>570</v>
      </c>
      <c r="B36" s="57" t="s">
        <v>1549</v>
      </c>
      <c r="C36" s="557" t="s">
        <v>1528</v>
      </c>
      <c r="D36" s="557">
        <v>1</v>
      </c>
      <c r="E36" s="15">
        <f>H36+I36</f>
        <v>1089</v>
      </c>
      <c r="F36" s="15">
        <f t="shared" si="3"/>
        <v>1089</v>
      </c>
      <c r="G36" s="559"/>
      <c r="H36" s="560">
        <f>300*1.21</f>
        <v>363</v>
      </c>
      <c r="I36" s="560">
        <f>600*1.21</f>
        <v>726</v>
      </c>
      <c r="J36" s="127"/>
    </row>
    <row r="37" spans="1:10" ht="31.5" x14ac:dyDescent="0.25">
      <c r="A37" s="247" t="s">
        <v>572</v>
      </c>
      <c r="B37" s="57" t="s">
        <v>1550</v>
      </c>
      <c r="C37" s="557" t="s">
        <v>1528</v>
      </c>
      <c r="D37" s="557">
        <v>1</v>
      </c>
      <c r="E37" s="15">
        <v>786</v>
      </c>
      <c r="F37" s="15">
        <f t="shared" si="3"/>
        <v>786</v>
      </c>
      <c r="G37" s="559"/>
      <c r="H37" s="560"/>
      <c r="I37" s="560">
        <v>786</v>
      </c>
      <c r="J37" s="127"/>
    </row>
    <row r="38" spans="1:10" ht="31.5" x14ac:dyDescent="0.25">
      <c r="A38" s="561" t="s">
        <v>38</v>
      </c>
      <c r="B38" s="565" t="s">
        <v>1551</v>
      </c>
      <c r="C38" s="26" t="s">
        <v>1528</v>
      </c>
      <c r="D38" s="26">
        <v>1</v>
      </c>
      <c r="E38" s="566">
        <v>8000</v>
      </c>
      <c r="F38" s="566">
        <f t="shared" si="3"/>
        <v>8000</v>
      </c>
      <c r="G38" s="567"/>
      <c r="H38" s="563">
        <v>4058</v>
      </c>
      <c r="I38" s="563">
        <v>4560</v>
      </c>
      <c r="J38" s="568"/>
    </row>
    <row r="39" spans="1:10" x14ac:dyDescent="0.25">
      <c r="A39" s="561" t="s">
        <v>39</v>
      </c>
      <c r="B39" s="138" t="s">
        <v>1552</v>
      </c>
      <c r="C39" s="557" t="s">
        <v>1528</v>
      </c>
      <c r="D39" s="557">
        <v>1</v>
      </c>
      <c r="E39" s="15">
        <v>550</v>
      </c>
      <c r="F39" s="15">
        <f t="shared" si="3"/>
        <v>550</v>
      </c>
      <c r="G39" s="559"/>
      <c r="H39" s="563">
        <v>100</v>
      </c>
      <c r="I39" s="563">
        <v>100</v>
      </c>
      <c r="J39" s="127"/>
    </row>
    <row r="40" spans="1:10" x14ac:dyDescent="0.25">
      <c r="A40" s="126"/>
      <c r="B40" s="803" t="s">
        <v>40</v>
      </c>
      <c r="C40" s="803"/>
      <c r="D40" s="803"/>
      <c r="E40" s="803"/>
      <c r="F40" s="569">
        <f>SUM(F13:F39)</f>
        <v>51789</v>
      </c>
      <c r="G40" s="167">
        <f>SUM(G13:G39)</f>
        <v>0</v>
      </c>
      <c r="H40" s="167">
        <f>H12+H19+H24+H38+H32+H39</f>
        <v>20000</v>
      </c>
      <c r="I40" s="167">
        <f>I12+I19+I24+I38+I32+I39</f>
        <v>30000</v>
      </c>
      <c r="J40" s="126"/>
    </row>
  </sheetData>
  <mergeCells count="17">
    <mergeCell ref="A3:B3"/>
    <mergeCell ref="C3:E3"/>
    <mergeCell ref="A4:B4"/>
    <mergeCell ref="C4:E4"/>
    <mergeCell ref="A5:B5"/>
    <mergeCell ref="C5:E5"/>
    <mergeCell ref="B40:E40"/>
    <mergeCell ref="A6:J6"/>
    <mergeCell ref="A7:J7"/>
    <mergeCell ref="A9:A10"/>
    <mergeCell ref="B9:B10"/>
    <mergeCell ref="C9:C10"/>
    <mergeCell ref="D9:D10"/>
    <mergeCell ref="E9:E10"/>
    <mergeCell ref="F9:F10"/>
    <mergeCell ref="G9:I9"/>
    <mergeCell ref="J9:J10"/>
  </mergeCells>
  <pageMargins left="0.70866141732283472" right="0.70866141732283472" top="0.74803149606299213" bottom="0.74803149606299213" header="0.31496062992125984" footer="0.31496062992125984"/>
  <pageSetup paperSize="9" scale="68"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pageSetUpPr fitToPage="1"/>
  </sheetPr>
  <dimension ref="A1:K15"/>
  <sheetViews>
    <sheetView workbookViewId="0">
      <selection activeCell="F26" sqref="F26"/>
    </sheetView>
  </sheetViews>
  <sheetFormatPr defaultRowHeight="15.75" x14ac:dyDescent="0.25"/>
  <cols>
    <col min="1" max="1" width="8.28515625" style="1" bestFit="1" customWidth="1"/>
    <col min="2" max="2" width="48.85546875" style="1" bestFit="1" customWidth="1"/>
    <col min="3" max="3" width="13" style="1" customWidth="1"/>
    <col min="4" max="4" width="8.85546875" style="1" customWidth="1"/>
    <col min="5" max="5" width="15.85546875" style="1" customWidth="1"/>
    <col min="6" max="6" width="20.85546875" style="1" bestFit="1" customWidth="1"/>
    <col min="7" max="7" width="11.5703125" style="1" bestFit="1" customWidth="1"/>
    <col min="8" max="9" width="5.5703125" style="1" bestFit="1" customWidth="1"/>
    <col min="10" max="10" width="44.7109375" style="1" customWidth="1"/>
    <col min="11" max="16384" width="9.140625" style="1"/>
  </cols>
  <sheetData>
    <row r="1" spans="1:11" x14ac:dyDescent="0.25">
      <c r="J1" s="509" t="s">
        <v>1246</v>
      </c>
      <c r="K1" s="2"/>
    </row>
    <row r="2" spans="1:11" x14ac:dyDescent="0.25">
      <c r="A2" s="801" t="s">
        <v>17</v>
      </c>
      <c r="B2" s="801"/>
      <c r="C2" s="822" t="s">
        <v>1553</v>
      </c>
      <c r="D2" s="822"/>
      <c r="E2" s="822"/>
      <c r="F2" s="209"/>
      <c r="G2" s="209"/>
      <c r="H2" s="209"/>
      <c r="I2" s="209"/>
      <c r="J2" s="209"/>
    </row>
    <row r="3" spans="1:11" x14ac:dyDescent="0.25">
      <c r="A3" s="799" t="s">
        <v>19</v>
      </c>
      <c r="B3" s="800"/>
      <c r="C3" s="822" t="s">
        <v>624</v>
      </c>
      <c r="D3" s="822"/>
      <c r="E3" s="822"/>
      <c r="F3" s="209"/>
      <c r="G3" s="209"/>
      <c r="H3" s="209"/>
      <c r="I3" s="209"/>
      <c r="J3" s="205"/>
    </row>
    <row r="4" spans="1:11" x14ac:dyDescent="0.25">
      <c r="A4" s="801" t="s">
        <v>20</v>
      </c>
      <c r="B4" s="801"/>
      <c r="C4" s="823" t="s">
        <v>12</v>
      </c>
      <c r="D4" s="823"/>
      <c r="E4" s="823"/>
      <c r="F4" s="209"/>
      <c r="G4" s="209"/>
      <c r="H4" s="209"/>
      <c r="I4" s="209"/>
      <c r="J4" s="209"/>
    </row>
    <row r="5" spans="1:11" x14ac:dyDescent="0.25">
      <c r="A5" s="804" t="s">
        <v>1554</v>
      </c>
      <c r="B5" s="804"/>
      <c r="C5" s="804"/>
      <c r="D5" s="804"/>
      <c r="E5" s="804"/>
      <c r="F5" s="804"/>
      <c r="G5" s="804"/>
      <c r="H5" s="804"/>
      <c r="I5" s="804"/>
      <c r="J5" s="804"/>
    </row>
    <row r="6" spans="1:11" x14ac:dyDescent="0.25">
      <c r="A6" s="1013" t="s">
        <v>1555</v>
      </c>
      <c r="B6" s="1014"/>
      <c r="C6" s="1014"/>
      <c r="D6" s="1014"/>
      <c r="E6" s="1014"/>
      <c r="F6" s="1014"/>
      <c r="G6" s="1014"/>
      <c r="H6" s="1014"/>
      <c r="I6" s="1014"/>
      <c r="J6" s="1014"/>
    </row>
    <row r="7" spans="1:11" x14ac:dyDescent="0.25">
      <c r="A7" s="805" t="s">
        <v>22</v>
      </c>
      <c r="B7" s="805"/>
      <c r="C7" s="805"/>
      <c r="D7" s="805"/>
      <c r="E7" s="805"/>
      <c r="F7" s="805"/>
      <c r="G7" s="805"/>
      <c r="H7" s="805"/>
      <c r="I7" s="805"/>
      <c r="J7" s="805"/>
    </row>
    <row r="8" spans="1:11" x14ac:dyDescent="0.25">
      <c r="A8" s="581"/>
      <c r="B8" s="581"/>
      <c r="C8" s="581"/>
      <c r="D8" s="581"/>
      <c r="E8" s="581"/>
      <c r="F8" s="581"/>
      <c r="G8" s="581"/>
      <c r="H8" s="581"/>
      <c r="I8" s="581"/>
      <c r="J8" s="608" t="s">
        <v>13</v>
      </c>
    </row>
    <row r="9" spans="1:11" x14ac:dyDescent="0.25">
      <c r="A9" s="806" t="s">
        <v>23</v>
      </c>
      <c r="B9" s="806" t="s">
        <v>24</v>
      </c>
      <c r="C9" s="806" t="s">
        <v>25</v>
      </c>
      <c r="D9" s="820" t="s">
        <v>26</v>
      </c>
      <c r="E9" s="806" t="s">
        <v>27</v>
      </c>
      <c r="F9" s="806" t="s">
        <v>28</v>
      </c>
      <c r="G9" s="808" t="s">
        <v>29</v>
      </c>
      <c r="H9" s="809"/>
      <c r="I9" s="810"/>
      <c r="J9" s="806" t="s">
        <v>1241</v>
      </c>
    </row>
    <row r="10" spans="1:11" x14ac:dyDescent="0.25">
      <c r="A10" s="807"/>
      <c r="B10" s="807"/>
      <c r="C10" s="807"/>
      <c r="D10" s="821"/>
      <c r="E10" s="807"/>
      <c r="F10" s="807"/>
      <c r="G10" s="547">
        <v>2107</v>
      </c>
      <c r="H10" s="547">
        <v>2018</v>
      </c>
      <c r="I10" s="547">
        <v>2019</v>
      </c>
      <c r="J10" s="807"/>
    </row>
    <row r="11" spans="1:11" x14ac:dyDescent="0.25">
      <c r="A11" s="17">
        <v>1</v>
      </c>
      <c r="B11" s="25">
        <v>2</v>
      </c>
      <c r="C11" s="25">
        <v>3</v>
      </c>
      <c r="D11" s="17">
        <v>4</v>
      </c>
      <c r="E11" s="25">
        <v>5</v>
      </c>
      <c r="F11" s="147" t="s">
        <v>31</v>
      </c>
      <c r="G11" s="147">
        <v>7</v>
      </c>
      <c r="H11" s="147">
        <v>8</v>
      </c>
      <c r="I11" s="147">
        <v>9</v>
      </c>
      <c r="J11" s="25">
        <v>10</v>
      </c>
    </row>
    <row r="12" spans="1:11" x14ac:dyDescent="0.25">
      <c r="A12" s="124" t="s">
        <v>32</v>
      </c>
      <c r="B12" s="120" t="s">
        <v>1556</v>
      </c>
      <c r="C12" s="127" t="s">
        <v>1528</v>
      </c>
      <c r="D12" s="127">
        <v>1</v>
      </c>
      <c r="E12" s="127">
        <v>2300</v>
      </c>
      <c r="F12" s="121">
        <v>2300</v>
      </c>
      <c r="G12" s="121">
        <v>2300</v>
      </c>
      <c r="H12" s="193"/>
      <c r="I12" s="193"/>
      <c r="J12" s="206"/>
    </row>
    <row r="13" spans="1:11" x14ac:dyDescent="0.25">
      <c r="A13" s="124" t="s">
        <v>33</v>
      </c>
      <c r="B13" s="120" t="s">
        <v>1557</v>
      </c>
      <c r="C13" s="127" t="s">
        <v>1528</v>
      </c>
      <c r="D13" s="127">
        <v>1</v>
      </c>
      <c r="E13" s="127">
        <v>5000</v>
      </c>
      <c r="F13" s="121">
        <v>5000</v>
      </c>
      <c r="G13" s="121">
        <v>5000</v>
      </c>
      <c r="H13" s="193"/>
      <c r="I13" s="193"/>
      <c r="J13" s="206"/>
    </row>
    <row r="14" spans="1:11" x14ac:dyDescent="0.25">
      <c r="A14" s="124" t="s">
        <v>35</v>
      </c>
      <c r="B14" s="125" t="s">
        <v>1558</v>
      </c>
      <c r="C14" s="127" t="s">
        <v>1528</v>
      </c>
      <c r="D14" s="127">
        <v>1</v>
      </c>
      <c r="E14" s="127"/>
      <c r="F14" s="570">
        <v>2700</v>
      </c>
      <c r="G14" s="570">
        <v>2700</v>
      </c>
      <c r="H14" s="193"/>
      <c r="I14" s="193"/>
      <c r="J14" s="127"/>
    </row>
    <row r="15" spans="1:11" x14ac:dyDescent="0.25">
      <c r="A15" s="126"/>
      <c r="B15" s="803" t="s">
        <v>40</v>
      </c>
      <c r="C15" s="803"/>
      <c r="D15" s="803"/>
      <c r="E15" s="803"/>
      <c r="F15" s="203">
        <f>SUM(F12:F14)</f>
        <v>10000</v>
      </c>
      <c r="G15" s="203">
        <f>SUM(G12:G14)</f>
        <v>10000</v>
      </c>
      <c r="H15" s="167">
        <f>SUM(H12:H14)</f>
        <v>0</v>
      </c>
      <c r="I15" s="167">
        <f>SUM(I12:I14)</f>
        <v>0</v>
      </c>
      <c r="J15" s="126"/>
    </row>
  </sheetData>
  <mergeCells count="18">
    <mergeCell ref="A2:B2"/>
    <mergeCell ref="C2:E2"/>
    <mergeCell ref="A3:B3"/>
    <mergeCell ref="C3:E3"/>
    <mergeCell ref="A4:B4"/>
    <mergeCell ref="C4:E4"/>
    <mergeCell ref="B15:E15"/>
    <mergeCell ref="A5:J5"/>
    <mergeCell ref="A6:J6"/>
    <mergeCell ref="A7:J7"/>
    <mergeCell ref="A9:A10"/>
    <mergeCell ref="B9:B10"/>
    <mergeCell ref="C9:C10"/>
    <mergeCell ref="D9:D10"/>
    <mergeCell ref="E9:E10"/>
    <mergeCell ref="F9:F10"/>
    <mergeCell ref="G9:I9"/>
    <mergeCell ref="J9:J10"/>
  </mergeCells>
  <pageMargins left="0.70866141732283472" right="0.70866141732283472" top="0.74803149606299213" bottom="0.74803149606299213" header="0.31496062992125984" footer="0.31496062992125984"/>
  <pageSetup paperSize="9" scale="71" orientation="landscape"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K38"/>
  <sheetViews>
    <sheetView workbookViewId="0">
      <selection activeCell="N13" sqref="N13"/>
    </sheetView>
  </sheetViews>
  <sheetFormatPr defaultColWidth="10.140625" defaultRowHeight="15.75" x14ac:dyDescent="0.25"/>
  <cols>
    <col min="1" max="1" width="5" style="1" customWidth="1"/>
    <col min="2" max="2" width="21.5703125" style="1" customWidth="1"/>
    <col min="3" max="3" width="12.7109375" style="1" customWidth="1"/>
    <col min="4" max="4" width="17.28515625" style="1" customWidth="1"/>
    <col min="5" max="5" width="15" style="1" customWidth="1"/>
    <col min="6" max="6" width="21.7109375" style="1" customWidth="1"/>
    <col min="7" max="9" width="11.28515625" style="1" customWidth="1"/>
    <col min="10" max="10" width="24.28515625" style="1" customWidth="1"/>
    <col min="11" max="16384" width="10.140625" style="1"/>
  </cols>
  <sheetData>
    <row r="1" spans="1:11" x14ac:dyDescent="0.25">
      <c r="J1" s="208" t="s">
        <v>1245</v>
      </c>
      <c r="K1" s="2"/>
    </row>
    <row r="2" spans="1:11" x14ac:dyDescent="0.25">
      <c r="A2" s="801" t="s">
        <v>17</v>
      </c>
      <c r="B2" s="801"/>
      <c r="C2" s="822" t="s">
        <v>644</v>
      </c>
      <c r="D2" s="822"/>
      <c r="E2" s="822"/>
      <c r="F2" s="209"/>
      <c r="G2" s="209"/>
      <c r="H2" s="209"/>
      <c r="I2" s="209"/>
      <c r="J2" s="209"/>
    </row>
    <row r="3" spans="1:11" x14ac:dyDescent="0.25">
      <c r="A3" s="799" t="s">
        <v>19</v>
      </c>
      <c r="B3" s="800"/>
      <c r="C3" s="822" t="s">
        <v>644</v>
      </c>
      <c r="D3" s="822"/>
      <c r="E3" s="822"/>
      <c r="F3" s="209"/>
      <c r="G3" s="209"/>
      <c r="H3" s="209"/>
      <c r="I3" s="209"/>
      <c r="J3" s="205"/>
    </row>
    <row r="4" spans="1:11" x14ac:dyDescent="0.25">
      <c r="A4" s="801" t="s">
        <v>20</v>
      </c>
      <c r="B4" s="801"/>
      <c r="C4" s="823" t="s">
        <v>645</v>
      </c>
      <c r="D4" s="823"/>
      <c r="E4" s="823"/>
      <c r="F4" s="209"/>
      <c r="G4" s="209"/>
      <c r="H4" s="209"/>
      <c r="I4" s="209"/>
      <c r="J4" s="209"/>
    </row>
    <row r="5" spans="1:11" x14ac:dyDescent="0.25">
      <c r="A5" s="818" t="s">
        <v>646</v>
      </c>
      <c r="B5" s="818"/>
      <c r="C5" s="818"/>
      <c r="D5" s="818"/>
      <c r="E5" s="818"/>
      <c r="F5" s="818"/>
      <c r="G5" s="818"/>
      <c r="H5" s="818"/>
      <c r="I5" s="818"/>
      <c r="J5" s="818"/>
    </row>
    <row r="6" spans="1:11" x14ac:dyDescent="0.25">
      <c r="A6" s="805" t="s">
        <v>22</v>
      </c>
      <c r="B6" s="805"/>
      <c r="C6" s="805"/>
      <c r="D6" s="805"/>
      <c r="E6" s="805"/>
      <c r="F6" s="805"/>
      <c r="G6" s="805"/>
      <c r="H6" s="805"/>
      <c r="I6" s="805"/>
      <c r="J6" s="805"/>
    </row>
    <row r="7" spans="1:11" x14ac:dyDescent="0.25">
      <c r="A7" s="3"/>
      <c r="B7" s="3"/>
      <c r="C7" s="3"/>
      <c r="D7" s="3"/>
      <c r="E7" s="3"/>
      <c r="F7" s="3"/>
      <c r="G7" s="3"/>
      <c r="H7" s="3"/>
      <c r="I7" s="3"/>
      <c r="J7" s="4" t="s">
        <v>13</v>
      </c>
      <c r="K7" s="2"/>
    </row>
    <row r="8" spans="1:11" s="5" customFormat="1" x14ac:dyDescent="0.25">
      <c r="A8" s="806" t="s">
        <v>23</v>
      </c>
      <c r="B8" s="806" t="s">
        <v>24</v>
      </c>
      <c r="C8" s="806" t="s">
        <v>25</v>
      </c>
      <c r="D8" s="820" t="s">
        <v>26</v>
      </c>
      <c r="E8" s="806" t="s">
        <v>27</v>
      </c>
      <c r="F8" s="806" t="s">
        <v>28</v>
      </c>
      <c r="G8" s="808" t="s">
        <v>29</v>
      </c>
      <c r="H8" s="809"/>
      <c r="I8" s="810"/>
      <c r="J8" s="806" t="s">
        <v>30</v>
      </c>
    </row>
    <row r="9" spans="1:11" s="5" customFormat="1" x14ac:dyDescent="0.25">
      <c r="A9" s="807"/>
      <c r="B9" s="807"/>
      <c r="C9" s="807"/>
      <c r="D9" s="821"/>
      <c r="E9" s="807"/>
      <c r="F9" s="807"/>
      <c r="G9" s="6">
        <v>2017</v>
      </c>
      <c r="H9" s="6">
        <v>2018</v>
      </c>
      <c r="I9" s="6">
        <v>2019</v>
      </c>
      <c r="J9" s="807"/>
    </row>
    <row r="10" spans="1:11" s="13" customFormat="1" x14ac:dyDescent="0.25">
      <c r="A10" s="17">
        <v>1</v>
      </c>
      <c r="B10" s="25">
        <v>2</v>
      </c>
      <c r="C10" s="25">
        <v>3</v>
      </c>
      <c r="D10" s="17">
        <v>4</v>
      </c>
      <c r="E10" s="25">
        <v>5</v>
      </c>
      <c r="F10" s="147" t="s">
        <v>31</v>
      </c>
      <c r="G10" s="147">
        <v>7</v>
      </c>
      <c r="H10" s="147">
        <v>8</v>
      </c>
      <c r="I10" s="147">
        <v>9</v>
      </c>
      <c r="J10" s="25">
        <v>10</v>
      </c>
    </row>
    <row r="11" spans="1:11" x14ac:dyDescent="0.25">
      <c r="A11" s="124" t="s">
        <v>32</v>
      </c>
      <c r="B11" s="125" t="s">
        <v>473</v>
      </c>
      <c r="C11" s="22" t="s">
        <v>647</v>
      </c>
      <c r="D11" s="22">
        <v>1</v>
      </c>
      <c r="E11" s="22">
        <v>6000</v>
      </c>
      <c r="F11" s="223">
        <f>D11*E11</f>
        <v>6000</v>
      </c>
      <c r="G11" s="142"/>
      <c r="H11" s="142">
        <v>4500</v>
      </c>
      <c r="I11" s="142">
        <v>1500</v>
      </c>
      <c r="J11" s="206"/>
    </row>
    <row r="12" spans="1:11" x14ac:dyDescent="0.25">
      <c r="A12" s="124" t="s">
        <v>33</v>
      </c>
      <c r="B12" s="125" t="s">
        <v>648</v>
      </c>
      <c r="C12" s="22" t="s">
        <v>647</v>
      </c>
      <c r="D12" s="22">
        <v>1</v>
      </c>
      <c r="E12" s="22">
        <v>3500</v>
      </c>
      <c r="F12" s="223">
        <f t="shared" ref="F12:F37" si="0">D12*E12</f>
        <v>3500</v>
      </c>
      <c r="G12" s="142"/>
      <c r="H12" s="142">
        <v>2500</v>
      </c>
      <c r="I12" s="142">
        <v>1000</v>
      </c>
      <c r="J12" s="206"/>
    </row>
    <row r="13" spans="1:11" x14ac:dyDescent="0.25">
      <c r="A13" s="124" t="s">
        <v>35</v>
      </c>
      <c r="B13" s="125" t="s">
        <v>649</v>
      </c>
      <c r="C13" s="22" t="s">
        <v>93</v>
      </c>
      <c r="D13" s="22">
        <v>10</v>
      </c>
      <c r="E13" s="22">
        <v>150</v>
      </c>
      <c r="F13" s="223">
        <f t="shared" si="0"/>
        <v>1500</v>
      </c>
      <c r="G13" s="142"/>
      <c r="H13" s="142">
        <v>1500</v>
      </c>
      <c r="I13" s="142"/>
      <c r="J13" s="127"/>
    </row>
    <row r="14" spans="1:11" x14ac:dyDescent="0.25">
      <c r="A14" s="124" t="s">
        <v>37</v>
      </c>
      <c r="B14" s="125" t="s">
        <v>650</v>
      </c>
      <c r="C14" s="22" t="s">
        <v>93</v>
      </c>
      <c r="D14" s="22">
        <v>4</v>
      </c>
      <c r="E14" s="22">
        <v>150</v>
      </c>
      <c r="F14" s="223">
        <f t="shared" si="0"/>
        <v>600</v>
      </c>
      <c r="G14" s="142"/>
      <c r="H14" s="142">
        <v>600</v>
      </c>
      <c r="I14" s="142"/>
      <c r="J14" s="127"/>
    </row>
    <row r="15" spans="1:11" x14ac:dyDescent="0.25">
      <c r="A15" s="124" t="s">
        <v>38</v>
      </c>
      <c r="B15" s="125" t="s">
        <v>651</v>
      </c>
      <c r="C15" s="22" t="s">
        <v>93</v>
      </c>
      <c r="D15" s="22">
        <v>10</v>
      </c>
      <c r="E15" s="22">
        <v>120</v>
      </c>
      <c r="F15" s="223">
        <f t="shared" si="0"/>
        <v>1200</v>
      </c>
      <c r="G15" s="142"/>
      <c r="H15" s="142">
        <v>1200</v>
      </c>
      <c r="I15" s="142"/>
      <c r="J15" s="206"/>
    </row>
    <row r="16" spans="1:11" x14ac:dyDescent="0.25">
      <c r="A16" s="124" t="s">
        <v>39</v>
      </c>
      <c r="B16" s="125" t="s">
        <v>652</v>
      </c>
      <c r="C16" s="22" t="s">
        <v>93</v>
      </c>
      <c r="D16" s="22">
        <v>4</v>
      </c>
      <c r="E16" s="22">
        <v>120</v>
      </c>
      <c r="F16" s="223">
        <f t="shared" si="0"/>
        <v>480</v>
      </c>
      <c r="G16" s="142"/>
      <c r="H16" s="142">
        <v>480</v>
      </c>
      <c r="I16" s="142"/>
      <c r="J16" s="206"/>
    </row>
    <row r="17" spans="1:10" x14ac:dyDescent="0.25">
      <c r="A17" s="124" t="s">
        <v>59</v>
      </c>
      <c r="B17" s="125" t="s">
        <v>653</v>
      </c>
      <c r="C17" s="22" t="s">
        <v>647</v>
      </c>
      <c r="D17" s="22">
        <v>1</v>
      </c>
      <c r="E17" s="22">
        <v>1500</v>
      </c>
      <c r="F17" s="223">
        <f t="shared" si="0"/>
        <v>1500</v>
      </c>
      <c r="G17" s="142"/>
      <c r="H17" s="142">
        <v>1500</v>
      </c>
      <c r="J17" s="127"/>
    </row>
    <row r="18" spans="1:10" x14ac:dyDescent="0.25">
      <c r="A18" s="124" t="s">
        <v>60</v>
      </c>
      <c r="B18" s="125" t="s">
        <v>654</v>
      </c>
      <c r="C18" s="22" t="s">
        <v>647</v>
      </c>
      <c r="D18" s="22">
        <v>1</v>
      </c>
      <c r="E18" s="22">
        <v>2000</v>
      </c>
      <c r="F18" s="223">
        <f t="shared" si="0"/>
        <v>2000</v>
      </c>
      <c r="G18" s="142"/>
      <c r="H18" s="142"/>
      <c r="I18" s="142">
        <v>2000</v>
      </c>
      <c r="J18" s="127"/>
    </row>
    <row r="19" spans="1:10" x14ac:dyDescent="0.25">
      <c r="A19" s="124" t="s">
        <v>61</v>
      </c>
      <c r="B19" s="125" t="s">
        <v>655</v>
      </c>
      <c r="C19" s="22" t="s">
        <v>647</v>
      </c>
      <c r="D19" s="22">
        <v>1</v>
      </c>
      <c r="E19" s="22">
        <v>500</v>
      </c>
      <c r="F19" s="223">
        <f t="shared" si="0"/>
        <v>500</v>
      </c>
      <c r="G19" s="142"/>
      <c r="H19" s="142">
        <v>500</v>
      </c>
      <c r="I19" s="142"/>
      <c r="J19" s="127"/>
    </row>
    <row r="20" spans="1:10" x14ac:dyDescent="0.25">
      <c r="A20" s="124" t="s">
        <v>104</v>
      </c>
      <c r="B20" s="125" t="s">
        <v>656</v>
      </c>
      <c r="C20" s="22" t="s">
        <v>647</v>
      </c>
      <c r="D20" s="22">
        <v>1</v>
      </c>
      <c r="E20" s="22">
        <v>600</v>
      </c>
      <c r="F20" s="223">
        <f t="shared" si="0"/>
        <v>600</v>
      </c>
      <c r="G20" s="142"/>
      <c r="H20" s="142">
        <v>600</v>
      </c>
      <c r="I20" s="142"/>
      <c r="J20" s="127"/>
    </row>
    <row r="21" spans="1:10" x14ac:dyDescent="0.25">
      <c r="A21" s="124" t="s">
        <v>106</v>
      </c>
      <c r="B21" s="125" t="s">
        <v>657</v>
      </c>
      <c r="C21" s="22" t="s">
        <v>93</v>
      </c>
      <c r="D21" s="22">
        <v>14</v>
      </c>
      <c r="E21" s="22">
        <v>150</v>
      </c>
      <c r="F21" s="223">
        <f t="shared" si="0"/>
        <v>2100</v>
      </c>
      <c r="G21" s="142"/>
      <c r="H21" s="142">
        <v>2100</v>
      </c>
      <c r="I21" s="142"/>
      <c r="J21" s="127"/>
    </row>
    <row r="22" spans="1:10" ht="31.5" x14ac:dyDescent="0.25">
      <c r="A22" s="124" t="s">
        <v>109</v>
      </c>
      <c r="B22" s="125" t="s">
        <v>658</v>
      </c>
      <c r="C22" s="22" t="s">
        <v>93</v>
      </c>
      <c r="D22" s="22">
        <v>10</v>
      </c>
      <c r="E22" s="22">
        <v>55</v>
      </c>
      <c r="F22" s="223">
        <f t="shared" si="0"/>
        <v>550</v>
      </c>
      <c r="G22" s="142"/>
      <c r="H22" s="142">
        <v>550</v>
      </c>
      <c r="I22" s="142"/>
      <c r="J22" s="127"/>
    </row>
    <row r="23" spans="1:10" ht="31.5" x14ac:dyDescent="0.25">
      <c r="A23" s="124" t="s">
        <v>111</v>
      </c>
      <c r="B23" s="125" t="s">
        <v>659</v>
      </c>
      <c r="C23" s="22" t="s">
        <v>93</v>
      </c>
      <c r="D23" s="22">
        <v>4</v>
      </c>
      <c r="E23" s="22">
        <v>50</v>
      </c>
      <c r="F23" s="223">
        <f t="shared" si="0"/>
        <v>200</v>
      </c>
      <c r="G23" s="142"/>
      <c r="H23" s="142">
        <v>200</v>
      </c>
      <c r="I23" s="142"/>
      <c r="J23" s="127"/>
    </row>
    <row r="24" spans="1:10" x14ac:dyDescent="0.25">
      <c r="A24" s="124" t="s">
        <v>113</v>
      </c>
      <c r="B24" s="125" t="s">
        <v>660</v>
      </c>
      <c r="C24" s="22" t="s">
        <v>215</v>
      </c>
      <c r="D24" s="22">
        <v>4</v>
      </c>
      <c r="E24" s="22">
        <v>450</v>
      </c>
      <c r="F24" s="223">
        <f t="shared" si="0"/>
        <v>1800</v>
      </c>
      <c r="G24" s="142"/>
      <c r="H24" s="142">
        <v>1800</v>
      </c>
      <c r="I24" s="142"/>
      <c r="J24" s="127"/>
    </row>
    <row r="25" spans="1:10" x14ac:dyDescent="0.25">
      <c r="A25" s="124" t="s">
        <v>115</v>
      </c>
      <c r="B25" s="125" t="s">
        <v>661</v>
      </c>
      <c r="C25" s="22" t="s">
        <v>93</v>
      </c>
      <c r="D25" s="22">
        <v>19</v>
      </c>
      <c r="E25" s="22">
        <v>52</v>
      </c>
      <c r="F25" s="223">
        <f t="shared" si="0"/>
        <v>988</v>
      </c>
      <c r="G25" s="142"/>
      <c r="H25" s="142">
        <v>788</v>
      </c>
      <c r="I25" s="142">
        <v>200</v>
      </c>
      <c r="J25" s="127"/>
    </row>
    <row r="26" spans="1:10" x14ac:dyDescent="0.25">
      <c r="A26" s="124" t="s">
        <v>117</v>
      </c>
      <c r="B26" s="125" t="s">
        <v>662</v>
      </c>
      <c r="C26" s="22" t="s">
        <v>93</v>
      </c>
      <c r="D26" s="22">
        <v>5</v>
      </c>
      <c r="E26" s="22">
        <v>52</v>
      </c>
      <c r="F26" s="223">
        <f t="shared" si="0"/>
        <v>260</v>
      </c>
      <c r="G26" s="142"/>
      <c r="H26" s="142"/>
      <c r="I26" s="142">
        <v>260</v>
      </c>
      <c r="J26" s="127"/>
    </row>
    <row r="27" spans="1:10" x14ac:dyDescent="0.25">
      <c r="A27" s="124" t="s">
        <v>119</v>
      </c>
      <c r="B27" s="125" t="s">
        <v>663</v>
      </c>
      <c r="C27" s="22" t="s">
        <v>664</v>
      </c>
      <c r="D27" s="22">
        <v>26</v>
      </c>
      <c r="E27" s="22">
        <v>60</v>
      </c>
      <c r="F27" s="223">
        <f t="shared" si="0"/>
        <v>1560</v>
      </c>
      <c r="G27" s="142"/>
      <c r="H27" s="142"/>
      <c r="I27" s="142">
        <v>1560</v>
      </c>
      <c r="J27" s="127"/>
    </row>
    <row r="28" spans="1:10" x14ac:dyDescent="0.25">
      <c r="A28" s="124" t="s">
        <v>121</v>
      </c>
      <c r="B28" s="125" t="s">
        <v>665</v>
      </c>
      <c r="C28" s="22" t="s">
        <v>647</v>
      </c>
      <c r="D28" s="22">
        <v>1</v>
      </c>
      <c r="E28" s="22">
        <v>1500</v>
      </c>
      <c r="F28" s="223">
        <f t="shared" si="0"/>
        <v>1500</v>
      </c>
      <c r="G28" s="142"/>
      <c r="H28" s="142">
        <v>1500</v>
      </c>
      <c r="J28" s="127"/>
    </row>
    <row r="29" spans="1:10" x14ac:dyDescent="0.25">
      <c r="A29" s="124" t="s">
        <v>516</v>
      </c>
      <c r="B29" s="125" t="s">
        <v>666</v>
      </c>
      <c r="C29" s="22" t="s">
        <v>647</v>
      </c>
      <c r="D29" s="22">
        <v>1</v>
      </c>
      <c r="E29" s="22">
        <v>1500</v>
      </c>
      <c r="F29" s="223">
        <f t="shared" si="0"/>
        <v>1500</v>
      </c>
      <c r="G29" s="142"/>
      <c r="H29" s="142"/>
      <c r="I29" s="142">
        <v>1500</v>
      </c>
      <c r="J29" s="127"/>
    </row>
    <row r="30" spans="1:10" x14ac:dyDescent="0.25">
      <c r="A30" s="124" t="s">
        <v>589</v>
      </c>
      <c r="B30" s="125" t="s">
        <v>667</v>
      </c>
      <c r="C30" s="22" t="s">
        <v>647</v>
      </c>
      <c r="D30" s="22">
        <v>1</v>
      </c>
      <c r="E30" s="22">
        <v>1500</v>
      </c>
      <c r="F30" s="223">
        <f t="shared" si="0"/>
        <v>1500</v>
      </c>
      <c r="G30" s="142"/>
      <c r="H30" s="142"/>
      <c r="I30" s="142">
        <v>1500</v>
      </c>
      <c r="J30" s="127"/>
    </row>
    <row r="31" spans="1:10" x14ac:dyDescent="0.25">
      <c r="A31" s="124" t="s">
        <v>591</v>
      </c>
      <c r="B31" s="125" t="s">
        <v>668</v>
      </c>
      <c r="C31" s="22" t="s">
        <v>647</v>
      </c>
      <c r="D31" s="22">
        <v>1</v>
      </c>
      <c r="E31" s="22">
        <v>1200</v>
      </c>
      <c r="F31" s="223">
        <f t="shared" si="0"/>
        <v>1200</v>
      </c>
      <c r="G31" s="142"/>
      <c r="H31" s="142">
        <v>1200</v>
      </c>
      <c r="I31" s="142"/>
      <c r="J31" s="127"/>
    </row>
    <row r="32" spans="1:10" x14ac:dyDescent="0.25">
      <c r="A32" s="124" t="s">
        <v>594</v>
      </c>
      <c r="B32" s="125" t="s">
        <v>669</v>
      </c>
      <c r="C32" s="22" t="s">
        <v>647</v>
      </c>
      <c r="D32" s="22">
        <v>1</v>
      </c>
      <c r="E32" s="22">
        <v>500</v>
      </c>
      <c r="F32" s="223">
        <f t="shared" si="0"/>
        <v>500</v>
      </c>
      <c r="G32" s="142"/>
      <c r="H32" s="142">
        <v>500</v>
      </c>
      <c r="I32" s="142"/>
      <c r="J32" s="127"/>
    </row>
    <row r="33" spans="1:10" x14ac:dyDescent="0.25">
      <c r="A33" s="124" t="s">
        <v>596</v>
      </c>
      <c r="B33" s="125" t="s">
        <v>670</v>
      </c>
      <c r="C33" s="22" t="s">
        <v>93</v>
      </c>
      <c r="D33" s="22">
        <v>10</v>
      </c>
      <c r="E33" s="22">
        <v>40</v>
      </c>
      <c r="F33" s="223">
        <f t="shared" si="0"/>
        <v>400</v>
      </c>
      <c r="G33" s="142"/>
      <c r="H33" s="142">
        <v>320</v>
      </c>
      <c r="I33" s="142">
        <v>80</v>
      </c>
      <c r="J33" s="127"/>
    </row>
    <row r="34" spans="1:10" x14ac:dyDescent="0.25">
      <c r="A34" s="124" t="s">
        <v>598</v>
      </c>
      <c r="B34" s="125" t="s">
        <v>78</v>
      </c>
      <c r="C34" s="22" t="s">
        <v>671</v>
      </c>
      <c r="D34" s="22">
        <v>662</v>
      </c>
      <c r="E34" s="22">
        <v>1</v>
      </c>
      <c r="F34" s="223">
        <f t="shared" si="0"/>
        <v>662</v>
      </c>
      <c r="G34" s="142"/>
      <c r="H34" s="142">
        <v>562</v>
      </c>
      <c r="I34" s="142">
        <v>100</v>
      </c>
      <c r="J34" s="127"/>
    </row>
    <row r="35" spans="1:10" x14ac:dyDescent="0.25">
      <c r="A35" s="124" t="s">
        <v>600</v>
      </c>
      <c r="B35" s="125" t="s">
        <v>672</v>
      </c>
      <c r="C35" s="22" t="s">
        <v>93</v>
      </c>
      <c r="D35" s="22">
        <v>2</v>
      </c>
      <c r="E35" s="22">
        <v>450</v>
      </c>
      <c r="F35" s="223">
        <f t="shared" si="0"/>
        <v>900</v>
      </c>
      <c r="G35" s="142"/>
      <c r="H35" s="142">
        <v>900</v>
      </c>
      <c r="I35" s="142"/>
      <c r="J35" s="127"/>
    </row>
    <row r="36" spans="1:10" x14ac:dyDescent="0.25">
      <c r="A36" s="124" t="s">
        <v>602</v>
      </c>
      <c r="B36" s="125" t="s">
        <v>673</v>
      </c>
      <c r="C36" s="22" t="s">
        <v>647</v>
      </c>
      <c r="D36" s="22">
        <v>1</v>
      </c>
      <c r="E36" s="22">
        <v>300</v>
      </c>
      <c r="F36" s="223">
        <f t="shared" si="0"/>
        <v>300</v>
      </c>
      <c r="G36" s="142"/>
      <c r="H36" s="142"/>
      <c r="I36" s="142">
        <v>300</v>
      </c>
      <c r="J36" s="127"/>
    </row>
    <row r="37" spans="1:10" x14ac:dyDescent="0.25">
      <c r="A37" s="124" t="s">
        <v>604</v>
      </c>
      <c r="B37" s="125" t="s">
        <v>674</v>
      </c>
      <c r="C37" s="22" t="s">
        <v>647</v>
      </c>
      <c r="D37" s="22">
        <v>2</v>
      </c>
      <c r="E37" s="22">
        <v>600</v>
      </c>
      <c r="F37" s="223">
        <f t="shared" si="0"/>
        <v>1200</v>
      </c>
      <c r="G37" s="142"/>
      <c r="H37" s="142">
        <v>1200</v>
      </c>
      <c r="I37" s="142"/>
      <c r="J37" s="127"/>
    </row>
    <row r="38" spans="1:10" x14ac:dyDescent="0.25">
      <c r="A38" s="126"/>
      <c r="B38" s="803" t="s">
        <v>40</v>
      </c>
      <c r="C38" s="803"/>
      <c r="D38" s="803"/>
      <c r="E38" s="803"/>
      <c r="F38" s="7">
        <f>SUM(F11:F37)</f>
        <v>35000</v>
      </c>
      <c r="G38" s="7">
        <f>SUM(G11:G37)</f>
        <v>0</v>
      </c>
      <c r="H38" s="7">
        <f>SUM(H11:H37)</f>
        <v>25000</v>
      </c>
      <c r="I38" s="7">
        <f>SUM(I11:I37)</f>
        <v>10000</v>
      </c>
      <c r="J38" s="126"/>
    </row>
  </sheetData>
  <mergeCells count="17">
    <mergeCell ref="A2:B2"/>
    <mergeCell ref="C2:E2"/>
    <mergeCell ref="A3:B3"/>
    <mergeCell ref="C3:E3"/>
    <mergeCell ref="A4:B4"/>
    <mergeCell ref="C4:E4"/>
    <mergeCell ref="B38:E38"/>
    <mergeCell ref="A5:J5"/>
    <mergeCell ref="A6:J6"/>
    <mergeCell ref="A8:A9"/>
    <mergeCell ref="B8:B9"/>
    <mergeCell ref="C8:C9"/>
    <mergeCell ref="D8:D9"/>
    <mergeCell ref="E8:E9"/>
    <mergeCell ref="F8:F9"/>
    <mergeCell ref="G8:I8"/>
    <mergeCell ref="J8:J9"/>
  </mergeCells>
  <pageMargins left="0.7" right="0.7" top="0.75" bottom="0.75" header="0.3" footer="0.3"/>
  <pageSetup paperSize="9"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J68"/>
  <sheetViews>
    <sheetView zoomScale="71" zoomScaleNormal="71" workbookViewId="0">
      <selection activeCell="E13" sqref="E13"/>
    </sheetView>
  </sheetViews>
  <sheetFormatPr defaultRowHeight="15" x14ac:dyDescent="0.25"/>
  <cols>
    <col min="2" max="2" width="31.42578125" customWidth="1"/>
    <col min="3" max="3" width="37" customWidth="1"/>
    <col min="5" max="5" width="28.28515625" bestFit="1" customWidth="1"/>
    <col min="8" max="8" width="15.7109375" bestFit="1" customWidth="1"/>
    <col min="9" max="9" width="15.140625" bestFit="1" customWidth="1"/>
    <col min="10" max="10" width="33.28515625" customWidth="1"/>
  </cols>
  <sheetData>
    <row r="1" spans="1:10" ht="15.75" x14ac:dyDescent="0.25">
      <c r="A1" s="355"/>
      <c r="B1" s="355"/>
      <c r="C1" s="355"/>
      <c r="D1" s="355"/>
      <c r="E1" s="355"/>
      <c r="F1" s="355"/>
      <c r="G1" s="355"/>
      <c r="H1" s="355"/>
      <c r="I1" s="355"/>
      <c r="J1" s="350" t="s">
        <v>1244</v>
      </c>
    </row>
    <row r="2" spans="1:10" ht="15.75" x14ac:dyDescent="0.25">
      <c r="A2" s="1143" t="s">
        <v>17</v>
      </c>
      <c r="B2" s="1143"/>
      <c r="C2" s="1144" t="s">
        <v>1559</v>
      </c>
      <c r="D2" s="1144"/>
      <c r="E2" s="1144"/>
      <c r="F2" s="355"/>
      <c r="G2" s="355"/>
      <c r="H2" s="355"/>
      <c r="I2" s="355"/>
      <c r="J2" s="355"/>
    </row>
    <row r="3" spans="1:10" ht="15.75" x14ac:dyDescent="0.25">
      <c r="A3" s="1145" t="s">
        <v>19</v>
      </c>
      <c r="B3" s="1146"/>
      <c r="C3" s="1144" t="s">
        <v>675</v>
      </c>
      <c r="D3" s="1144"/>
      <c r="E3" s="1144"/>
      <c r="F3" s="355"/>
      <c r="G3" s="355"/>
      <c r="H3" s="355"/>
      <c r="I3" s="355"/>
      <c r="J3" s="355"/>
    </row>
    <row r="4" spans="1:10" ht="15.75" x14ac:dyDescent="0.25">
      <c r="A4" s="1143" t="s">
        <v>20</v>
      </c>
      <c r="B4" s="1143"/>
      <c r="C4" s="1147" t="s">
        <v>12</v>
      </c>
      <c r="D4" s="1147"/>
      <c r="E4" s="1147"/>
      <c r="F4" s="355"/>
      <c r="G4" s="355"/>
      <c r="H4" s="355"/>
      <c r="I4" s="355"/>
      <c r="J4" s="355"/>
    </row>
    <row r="5" spans="1:10" ht="15.75" x14ac:dyDescent="0.25">
      <c r="A5" s="1148" t="s">
        <v>2054</v>
      </c>
      <c r="B5" s="1148"/>
      <c r="C5" s="1148"/>
      <c r="D5" s="1148"/>
      <c r="E5" s="1148"/>
      <c r="F5" s="1148"/>
      <c r="G5" s="1148"/>
      <c r="H5" s="1148"/>
      <c r="I5" s="1148"/>
      <c r="J5" s="1148"/>
    </row>
    <row r="6" spans="1:10" ht="15.75" x14ac:dyDescent="0.25">
      <c r="A6" s="1149" t="s">
        <v>22</v>
      </c>
      <c r="B6" s="1149"/>
      <c r="C6" s="1149"/>
      <c r="D6" s="1149"/>
      <c r="E6" s="1149"/>
      <c r="F6" s="1149"/>
      <c r="G6" s="1149"/>
      <c r="H6" s="1149"/>
      <c r="I6" s="1149"/>
      <c r="J6" s="1149"/>
    </row>
    <row r="7" spans="1:10" ht="15.75" x14ac:dyDescent="0.25">
      <c r="A7" s="870" t="s">
        <v>23</v>
      </c>
      <c r="B7" s="870" t="s">
        <v>24</v>
      </c>
      <c r="C7" s="870" t="s">
        <v>25</v>
      </c>
      <c r="D7" s="794" t="s">
        <v>26</v>
      </c>
      <c r="E7" s="870" t="s">
        <v>27</v>
      </c>
      <c r="F7" s="870" t="s">
        <v>28</v>
      </c>
      <c r="G7" s="1150" t="s">
        <v>29</v>
      </c>
      <c r="H7" s="1151"/>
      <c r="I7" s="1151"/>
      <c r="J7" s="794" t="s">
        <v>1276</v>
      </c>
    </row>
    <row r="8" spans="1:10" ht="15.75" x14ac:dyDescent="0.25">
      <c r="A8" s="870"/>
      <c r="B8" s="870"/>
      <c r="C8" s="870"/>
      <c r="D8" s="795"/>
      <c r="E8" s="870"/>
      <c r="F8" s="870"/>
      <c r="G8" s="760">
        <v>2017</v>
      </c>
      <c r="H8" s="760">
        <v>2018</v>
      </c>
      <c r="I8" s="758">
        <v>2019</v>
      </c>
      <c r="J8" s="795"/>
    </row>
    <row r="9" spans="1:10" ht="15.75" x14ac:dyDescent="0.25">
      <c r="A9" s="407">
        <v>1</v>
      </c>
      <c r="B9" s="573">
        <v>2</v>
      </c>
      <c r="C9" s="573">
        <v>3</v>
      </c>
      <c r="D9" s="407">
        <v>4</v>
      </c>
      <c r="E9" s="573">
        <v>5</v>
      </c>
      <c r="F9" s="573" t="s">
        <v>31</v>
      </c>
      <c r="G9" s="573">
        <v>7</v>
      </c>
      <c r="H9" s="573">
        <v>8</v>
      </c>
      <c r="I9" s="573">
        <v>9</v>
      </c>
      <c r="J9" s="573">
        <v>10</v>
      </c>
    </row>
    <row r="10" spans="1:10" ht="18.75" x14ac:dyDescent="0.25">
      <c r="A10" s="1152" t="s">
        <v>2055</v>
      </c>
      <c r="B10" s="1153"/>
      <c r="C10" s="573"/>
      <c r="D10" s="407"/>
      <c r="E10" s="573"/>
      <c r="F10" s="573"/>
      <c r="G10" s="573"/>
      <c r="H10" s="573"/>
      <c r="I10" s="573"/>
      <c r="J10" s="573"/>
    </row>
    <row r="11" spans="1:10" ht="15.75" x14ac:dyDescent="0.25">
      <c r="A11" s="1154">
        <v>1</v>
      </c>
      <c r="B11" s="1155" t="s">
        <v>1560</v>
      </c>
      <c r="C11" s="1155"/>
      <c r="D11" s="1155"/>
      <c r="E11" s="1155"/>
      <c r="F11" s="1155"/>
      <c r="G11" s="1155"/>
      <c r="H11" s="1155"/>
      <c r="I11" s="1155"/>
      <c r="J11" s="1156"/>
    </row>
    <row r="12" spans="1:10" ht="15.75" x14ac:dyDescent="0.25">
      <c r="A12" s="1157">
        <v>1.1000000000000001</v>
      </c>
      <c r="B12" s="1158" t="s">
        <v>1561</v>
      </c>
      <c r="C12" s="1158"/>
      <c r="D12" s="1158"/>
      <c r="E12" s="1158"/>
      <c r="F12" s="1159"/>
      <c r="G12" s="1158"/>
      <c r="H12" s="1158"/>
      <c r="I12" s="1158"/>
      <c r="J12" s="1158"/>
    </row>
    <row r="13" spans="1:10" ht="110.25" x14ac:dyDescent="0.25">
      <c r="A13" s="487" t="s">
        <v>1562</v>
      </c>
      <c r="B13" s="219" t="s">
        <v>676</v>
      </c>
      <c r="C13" s="219" t="s">
        <v>2056</v>
      </c>
      <c r="D13" s="573">
        <v>1</v>
      </c>
      <c r="E13" s="1160">
        <v>3500</v>
      </c>
      <c r="F13" s="1161">
        <v>3500</v>
      </c>
      <c r="G13" s="1161"/>
      <c r="H13" s="1161">
        <v>3500</v>
      </c>
      <c r="I13" s="1161">
        <v>0</v>
      </c>
      <c r="J13" s="219" t="s">
        <v>2057</v>
      </c>
    </row>
    <row r="14" spans="1:10" ht="173.25" x14ac:dyDescent="0.25">
      <c r="A14" s="487" t="s">
        <v>1563</v>
      </c>
      <c r="B14" s="219" t="s">
        <v>2058</v>
      </c>
      <c r="C14" s="219" t="s">
        <v>2056</v>
      </c>
      <c r="D14" s="573">
        <v>1</v>
      </c>
      <c r="E14" s="1160">
        <v>3705</v>
      </c>
      <c r="F14" s="1161">
        <v>3706</v>
      </c>
      <c r="G14" s="1161"/>
      <c r="H14" s="1161">
        <v>3706</v>
      </c>
      <c r="I14" s="1161">
        <v>0</v>
      </c>
      <c r="J14" s="219" t="s">
        <v>2059</v>
      </c>
    </row>
    <row r="15" spans="1:10" ht="126" x14ac:dyDescent="0.25">
      <c r="A15" s="487" t="s">
        <v>1564</v>
      </c>
      <c r="B15" s="219" t="s">
        <v>2060</v>
      </c>
      <c r="C15" s="219" t="s">
        <v>2056</v>
      </c>
      <c r="D15" s="573">
        <v>1</v>
      </c>
      <c r="E15" s="1160">
        <v>3500</v>
      </c>
      <c r="F15" s="1161">
        <v>3500</v>
      </c>
      <c r="G15" s="1161"/>
      <c r="H15" s="1161">
        <v>2794</v>
      </c>
      <c r="I15" s="1162">
        <v>705</v>
      </c>
      <c r="J15" s="219" t="s">
        <v>2061</v>
      </c>
    </row>
    <row r="16" spans="1:10" ht="189" x14ac:dyDescent="0.25">
      <c r="A16" s="487" t="s">
        <v>1565</v>
      </c>
      <c r="B16" s="219" t="s">
        <v>2062</v>
      </c>
      <c r="C16" s="219" t="s">
        <v>2063</v>
      </c>
      <c r="D16" s="573">
        <v>1</v>
      </c>
      <c r="E16" s="1160">
        <v>4085</v>
      </c>
      <c r="F16" s="1161">
        <f>E16</f>
        <v>4085</v>
      </c>
      <c r="G16" s="1161"/>
      <c r="H16" s="1161"/>
      <c r="I16" s="1162">
        <f>F16</f>
        <v>4085</v>
      </c>
      <c r="J16" s="219" t="s">
        <v>2064</v>
      </c>
    </row>
    <row r="17" spans="1:10" ht="15.75" x14ac:dyDescent="0.25">
      <c r="A17" s="1157">
        <v>1.2</v>
      </c>
      <c r="B17" s="1158" t="s">
        <v>1566</v>
      </c>
      <c r="C17" s="1158"/>
      <c r="D17" s="1158"/>
      <c r="E17" s="1163"/>
      <c r="F17" s="1164"/>
      <c r="G17" s="1161"/>
      <c r="H17" s="1163"/>
      <c r="I17" s="1165"/>
      <c r="J17" s="1158"/>
    </row>
    <row r="18" spans="1:10" ht="110.25" x14ac:dyDescent="0.25">
      <c r="A18" s="487" t="s">
        <v>1567</v>
      </c>
      <c r="B18" s="1166" t="s">
        <v>2065</v>
      </c>
      <c r="C18" s="1166" t="s">
        <v>2066</v>
      </c>
      <c r="D18" s="573">
        <v>10</v>
      </c>
      <c r="E18" s="1167">
        <v>820</v>
      </c>
      <c r="F18" s="1161">
        <f>D18*E18</f>
        <v>8200</v>
      </c>
      <c r="G18" s="1161"/>
      <c r="H18" s="1161"/>
      <c r="I18" s="1168">
        <v>2710</v>
      </c>
      <c r="J18" s="1166" t="s">
        <v>2067</v>
      </c>
    </row>
    <row r="19" spans="1:10" ht="63" x14ac:dyDescent="0.25">
      <c r="A19" s="487" t="s">
        <v>1569</v>
      </c>
      <c r="B19" s="1166" t="s">
        <v>2068</v>
      </c>
      <c r="C19" s="1166" t="s">
        <v>2069</v>
      </c>
      <c r="D19" s="573">
        <v>1</v>
      </c>
      <c r="E19" s="1167">
        <v>5000</v>
      </c>
      <c r="F19" s="1161">
        <f>E19</f>
        <v>5000</v>
      </c>
      <c r="G19" s="1161"/>
      <c r="H19" s="1161"/>
      <c r="I19" s="1168">
        <v>5000</v>
      </c>
      <c r="J19" s="1166" t="s">
        <v>2070</v>
      </c>
    </row>
    <row r="20" spans="1:10" ht="94.5" x14ac:dyDescent="0.25">
      <c r="A20" s="487" t="s">
        <v>1570</v>
      </c>
      <c r="B20" s="1166" t="s">
        <v>2071</v>
      </c>
      <c r="C20" s="1166" t="s">
        <v>2072</v>
      </c>
      <c r="D20" s="573">
        <v>1</v>
      </c>
      <c r="E20" s="1167">
        <v>5500</v>
      </c>
      <c r="F20" s="1161">
        <f>E20</f>
        <v>5500</v>
      </c>
      <c r="G20" s="1161"/>
      <c r="H20" s="1161"/>
      <c r="I20" s="1168">
        <v>2000</v>
      </c>
      <c r="J20" s="1166" t="s">
        <v>2073</v>
      </c>
    </row>
    <row r="21" spans="1:10" ht="15.75" x14ac:dyDescent="0.25">
      <c r="A21" s="487" t="s">
        <v>2074</v>
      </c>
      <c r="B21" s="219" t="s">
        <v>2075</v>
      </c>
      <c r="C21" s="219" t="s">
        <v>2072</v>
      </c>
      <c r="D21" s="573">
        <v>1</v>
      </c>
      <c r="E21" s="1160">
        <v>1000</v>
      </c>
      <c r="F21" s="1161">
        <f>E21</f>
        <v>1000</v>
      </c>
      <c r="G21" s="1161"/>
      <c r="H21" s="1161"/>
      <c r="I21" s="1168">
        <v>0</v>
      </c>
      <c r="J21" s="219" t="s">
        <v>2076</v>
      </c>
    </row>
    <row r="22" spans="1:10" ht="15.75" x14ac:dyDescent="0.25">
      <c r="A22" s="487"/>
      <c r="B22" s="572" t="s">
        <v>1571</v>
      </c>
      <c r="C22" s="219"/>
      <c r="D22" s="573"/>
      <c r="E22" s="1160"/>
      <c r="F22" s="1169">
        <f>SUM(F13:F21)</f>
        <v>34491</v>
      </c>
      <c r="G22" s="1169"/>
      <c r="H22" s="1169">
        <v>10000</v>
      </c>
      <c r="I22" s="1170">
        <f>SUM(I13:I21)</f>
        <v>14500</v>
      </c>
      <c r="J22" s="219"/>
    </row>
    <row r="23" spans="1:10" ht="15.75" x14ac:dyDescent="0.25">
      <c r="A23" s="1154">
        <v>2</v>
      </c>
      <c r="B23" s="1155" t="s">
        <v>390</v>
      </c>
      <c r="C23" s="1155"/>
      <c r="D23" s="1155"/>
      <c r="E23" s="1171"/>
      <c r="F23" s="1171"/>
      <c r="G23" s="1171"/>
      <c r="H23" s="1171"/>
      <c r="I23" s="1172"/>
      <c r="J23" s="1155"/>
    </row>
    <row r="24" spans="1:10" ht="15.75" x14ac:dyDescent="0.25">
      <c r="A24" s="487" t="s">
        <v>1572</v>
      </c>
      <c r="B24" s="219" t="s">
        <v>1573</v>
      </c>
      <c r="C24" s="219" t="s">
        <v>1574</v>
      </c>
      <c r="D24" s="573">
        <v>1</v>
      </c>
      <c r="E24" s="1160">
        <v>500</v>
      </c>
      <c r="F24" s="1160">
        <v>500</v>
      </c>
      <c r="G24" s="1161"/>
      <c r="H24" s="1161"/>
      <c r="I24" s="1162">
        <v>0</v>
      </c>
      <c r="J24" s="219"/>
    </row>
    <row r="25" spans="1:10" ht="15.75" x14ac:dyDescent="0.25">
      <c r="A25" s="487"/>
      <c r="B25" s="572" t="s">
        <v>1575</v>
      </c>
      <c r="C25" s="219"/>
      <c r="D25" s="573"/>
      <c r="E25" s="1160"/>
      <c r="F25" s="1169">
        <f>F24</f>
        <v>500</v>
      </c>
      <c r="G25" s="1169"/>
      <c r="H25" s="1169"/>
      <c r="I25" s="1170">
        <v>0</v>
      </c>
      <c r="J25" s="219"/>
    </row>
    <row r="26" spans="1:10" ht="15.75" x14ac:dyDescent="0.25">
      <c r="A26" s="1154">
        <v>3</v>
      </c>
      <c r="B26" s="1155" t="s">
        <v>1576</v>
      </c>
      <c r="C26" s="1155"/>
      <c r="D26" s="1155"/>
      <c r="E26" s="1171"/>
      <c r="F26" s="1171"/>
      <c r="G26" s="1171"/>
      <c r="H26" s="1171"/>
      <c r="I26" s="1172"/>
      <c r="J26" s="1155"/>
    </row>
    <row r="27" spans="1:10" ht="15.75" x14ac:dyDescent="0.25">
      <c r="A27" s="487" t="s">
        <v>1577</v>
      </c>
      <c r="B27" s="219" t="s">
        <v>1578</v>
      </c>
      <c r="C27" s="219" t="s">
        <v>1574</v>
      </c>
      <c r="D27" s="573">
        <v>1</v>
      </c>
      <c r="E27" s="1160">
        <v>1000</v>
      </c>
      <c r="F27" s="1161">
        <v>1000</v>
      </c>
      <c r="G27" s="1161"/>
      <c r="H27" s="1171"/>
      <c r="I27" s="1172">
        <v>0</v>
      </c>
      <c r="J27" s="219"/>
    </row>
    <row r="28" spans="1:10" ht="15.75" x14ac:dyDescent="0.25">
      <c r="A28" s="487" t="s">
        <v>1579</v>
      </c>
      <c r="B28" s="219" t="s">
        <v>2077</v>
      </c>
      <c r="C28" s="219" t="s">
        <v>1574</v>
      </c>
      <c r="D28" s="573">
        <v>1</v>
      </c>
      <c r="E28" s="1160">
        <v>1650</v>
      </c>
      <c r="F28" s="1161">
        <v>1650</v>
      </c>
      <c r="G28" s="1161"/>
      <c r="H28" s="1161"/>
      <c r="I28" s="1162">
        <v>0</v>
      </c>
      <c r="J28" s="219"/>
    </row>
    <row r="29" spans="1:10" ht="31.5" x14ac:dyDescent="0.25">
      <c r="A29" s="487"/>
      <c r="B29" s="572" t="s">
        <v>1580</v>
      </c>
      <c r="C29" s="219"/>
      <c r="D29" s="573"/>
      <c r="E29" s="1160"/>
      <c r="F29" s="1169">
        <f>SUM(F27:F28)</f>
        <v>2650</v>
      </c>
      <c r="G29" s="1169"/>
      <c r="H29" s="1169"/>
      <c r="I29" s="1170">
        <v>0</v>
      </c>
      <c r="J29" s="219"/>
    </row>
    <row r="30" spans="1:10" ht="15.75" x14ac:dyDescent="0.25">
      <c r="A30" s="1154">
        <v>4</v>
      </c>
      <c r="B30" s="1155" t="s">
        <v>1581</v>
      </c>
      <c r="C30" s="1155"/>
      <c r="D30" s="1155"/>
      <c r="E30" s="1171"/>
      <c r="F30" s="1171"/>
      <c r="G30" s="1171"/>
      <c r="H30" s="1171"/>
      <c r="I30" s="1172"/>
      <c r="J30" s="1155"/>
    </row>
    <row r="31" spans="1:10" ht="15.75" x14ac:dyDescent="0.25">
      <c r="A31" s="487" t="s">
        <v>1582</v>
      </c>
      <c r="B31" s="219" t="s">
        <v>2078</v>
      </c>
      <c r="C31" s="219" t="s">
        <v>647</v>
      </c>
      <c r="D31" s="573">
        <v>1</v>
      </c>
      <c r="E31" s="1160">
        <v>1000</v>
      </c>
      <c r="F31" s="1161">
        <f t="shared" ref="F31:F35" si="0">E31</f>
        <v>1000</v>
      </c>
      <c r="G31" s="1161"/>
      <c r="H31" s="1161"/>
      <c r="I31" s="1162">
        <v>0</v>
      </c>
      <c r="J31" s="219"/>
    </row>
    <row r="32" spans="1:10" ht="141.75" x14ac:dyDescent="0.25">
      <c r="A32" s="487" t="s">
        <v>1583</v>
      </c>
      <c r="B32" s="219" t="s">
        <v>1584</v>
      </c>
      <c r="C32" s="219" t="s">
        <v>647</v>
      </c>
      <c r="D32" s="573">
        <v>1</v>
      </c>
      <c r="E32" s="1160">
        <v>2000</v>
      </c>
      <c r="F32" s="1161">
        <f t="shared" si="0"/>
        <v>2000</v>
      </c>
      <c r="G32" s="1161"/>
      <c r="H32" s="1161"/>
      <c r="I32" s="1162">
        <v>2000</v>
      </c>
      <c r="J32" s="219" t="s">
        <v>2079</v>
      </c>
    </row>
    <row r="33" spans="1:10" ht="141.75" x14ac:dyDescent="0.25">
      <c r="A33" s="487" t="s">
        <v>1585</v>
      </c>
      <c r="B33" s="219" t="s">
        <v>1586</v>
      </c>
      <c r="C33" s="219" t="s">
        <v>647</v>
      </c>
      <c r="D33" s="573">
        <v>1</v>
      </c>
      <c r="E33" s="1160">
        <v>2000</v>
      </c>
      <c r="F33" s="1161">
        <f t="shared" si="0"/>
        <v>2000</v>
      </c>
      <c r="G33" s="1161"/>
      <c r="H33" s="1161"/>
      <c r="I33" s="1162">
        <v>2000</v>
      </c>
      <c r="J33" s="219" t="s">
        <v>2080</v>
      </c>
    </row>
    <row r="34" spans="1:10" ht="15.75" x14ac:dyDescent="0.25">
      <c r="A34" s="487" t="s">
        <v>1587</v>
      </c>
      <c r="B34" s="219" t="s">
        <v>2081</v>
      </c>
      <c r="C34" s="219" t="s">
        <v>647</v>
      </c>
      <c r="D34" s="573">
        <v>1</v>
      </c>
      <c r="E34" s="1160">
        <v>1500</v>
      </c>
      <c r="F34" s="1161">
        <f t="shared" si="0"/>
        <v>1500</v>
      </c>
      <c r="G34" s="1161"/>
      <c r="H34" s="1161"/>
      <c r="I34" s="1162">
        <v>1500</v>
      </c>
      <c r="J34" s="219"/>
    </row>
    <row r="35" spans="1:10" ht="31.5" x14ac:dyDescent="0.25">
      <c r="A35" s="487" t="s">
        <v>1588</v>
      </c>
      <c r="B35" s="219" t="s">
        <v>2082</v>
      </c>
      <c r="C35" s="219" t="s">
        <v>647</v>
      </c>
      <c r="D35" s="573">
        <v>1</v>
      </c>
      <c r="E35" s="1160">
        <v>2000</v>
      </c>
      <c r="F35" s="1161">
        <f t="shared" si="0"/>
        <v>2000</v>
      </c>
      <c r="G35" s="1161"/>
      <c r="H35" s="1161"/>
      <c r="I35" s="1162">
        <v>0</v>
      </c>
      <c r="J35" s="219"/>
    </row>
    <row r="36" spans="1:10" ht="47.25" x14ac:dyDescent="0.25">
      <c r="A36" s="487" t="s">
        <v>1589</v>
      </c>
      <c r="B36" s="219" t="s">
        <v>2083</v>
      </c>
      <c r="C36" s="219" t="s">
        <v>1574</v>
      </c>
      <c r="D36" s="573">
        <v>1</v>
      </c>
      <c r="E36" s="1160">
        <v>1000</v>
      </c>
      <c r="F36" s="1161">
        <v>1000</v>
      </c>
      <c r="G36" s="1161"/>
      <c r="H36" s="1161"/>
      <c r="I36" s="1162">
        <v>0</v>
      </c>
      <c r="J36" s="219"/>
    </row>
    <row r="37" spans="1:10" ht="31.5" x14ac:dyDescent="0.25">
      <c r="A37" s="487"/>
      <c r="B37" s="572" t="s">
        <v>1590</v>
      </c>
      <c r="C37" s="219"/>
      <c r="D37" s="573"/>
      <c r="E37" s="1160"/>
      <c r="F37" s="1169">
        <f>SUM(F31:F36)</f>
        <v>9500</v>
      </c>
      <c r="G37" s="1169"/>
      <c r="H37" s="1169"/>
      <c r="I37" s="1170">
        <f>SUM(I31:I36)</f>
        <v>5500</v>
      </c>
      <c r="J37" s="219"/>
    </row>
    <row r="38" spans="1:10" ht="15.75" x14ac:dyDescent="0.25">
      <c r="A38" s="1154">
        <v>5</v>
      </c>
      <c r="B38" s="1155" t="s">
        <v>1591</v>
      </c>
      <c r="C38" s="383" t="s">
        <v>1574</v>
      </c>
      <c r="D38" s="407">
        <v>1</v>
      </c>
      <c r="E38" s="1173">
        <v>1000</v>
      </c>
      <c r="F38" s="1169">
        <v>1000</v>
      </c>
      <c r="G38" s="1161"/>
      <c r="H38" s="1161"/>
      <c r="I38" s="1169">
        <v>0</v>
      </c>
      <c r="J38" s="219"/>
    </row>
    <row r="39" spans="1:10" ht="15.75" x14ac:dyDescent="0.25">
      <c r="A39" s="1154">
        <v>6</v>
      </c>
      <c r="B39" s="1155" t="s">
        <v>2084</v>
      </c>
      <c r="C39" s="383"/>
      <c r="D39" s="407">
        <v>1</v>
      </c>
      <c r="E39" s="1173">
        <v>3000</v>
      </c>
      <c r="F39" s="1169">
        <v>3000</v>
      </c>
      <c r="G39" s="1161"/>
      <c r="H39" s="1161"/>
      <c r="I39" s="1169">
        <v>0</v>
      </c>
      <c r="J39" s="1155"/>
    </row>
    <row r="40" spans="1:10" ht="15.75" x14ac:dyDescent="0.25">
      <c r="A40" s="1174"/>
      <c r="B40" s="1175" t="s">
        <v>40</v>
      </c>
      <c r="C40" s="1175"/>
      <c r="D40" s="1175"/>
      <c r="E40" s="1175"/>
      <c r="F40" s="1176">
        <f>F22+F25+F29+F37+F38+F39</f>
        <v>51141</v>
      </c>
      <c r="G40" s="1176">
        <v>0</v>
      </c>
      <c r="H40" s="1176">
        <f>H22+H25+H29+H37+H38</f>
        <v>10000</v>
      </c>
      <c r="I40" s="1177">
        <f>I22+I25+I29+I37+I38+I39</f>
        <v>20000</v>
      </c>
      <c r="J40" s="1174"/>
    </row>
    <row r="41" spans="1:10" ht="18.75" x14ac:dyDescent="0.25">
      <c r="A41" s="1152" t="s">
        <v>2085</v>
      </c>
      <c r="B41" s="1153"/>
      <c r="C41" s="573"/>
      <c r="D41" s="407"/>
      <c r="E41" s="573"/>
      <c r="F41" s="573"/>
      <c r="G41" s="573"/>
      <c r="H41" s="573"/>
      <c r="I41" s="573"/>
      <c r="J41" s="573"/>
    </row>
    <row r="42" spans="1:10" ht="15.75" x14ac:dyDescent="0.25">
      <c r="A42" s="1154">
        <v>7</v>
      </c>
      <c r="B42" s="1155" t="s">
        <v>1560</v>
      </c>
      <c r="C42" s="1155"/>
      <c r="D42" s="1155"/>
      <c r="E42" s="1155"/>
      <c r="F42" s="1155"/>
      <c r="G42" s="1155"/>
      <c r="H42" s="1155"/>
      <c r="I42" s="1155"/>
      <c r="J42" s="1155"/>
    </row>
    <row r="43" spans="1:10" ht="15.75" x14ac:dyDescent="0.25">
      <c r="A43" s="487" t="s">
        <v>2086</v>
      </c>
      <c r="B43" s="1166" t="s">
        <v>2087</v>
      </c>
      <c r="C43" s="1166" t="s">
        <v>2069</v>
      </c>
      <c r="D43" s="573">
        <v>1</v>
      </c>
      <c r="E43" s="1167">
        <v>8540</v>
      </c>
      <c r="F43" s="1161">
        <f>E43</f>
        <v>8540</v>
      </c>
      <c r="G43" s="1161"/>
      <c r="H43" s="1161"/>
      <c r="I43" s="1168">
        <f>F43</f>
        <v>8540</v>
      </c>
      <c r="J43" s="1166"/>
    </row>
    <row r="44" spans="1:10" ht="15.75" x14ac:dyDescent="0.25">
      <c r="A44" s="487" t="s">
        <v>2088</v>
      </c>
      <c r="B44" s="1166" t="s">
        <v>2089</v>
      </c>
      <c r="C44" s="219" t="s">
        <v>2090</v>
      </c>
      <c r="D44" s="573">
        <v>2</v>
      </c>
      <c r="E44" s="1167">
        <v>205</v>
      </c>
      <c r="F44" s="1161">
        <f>D44*E44</f>
        <v>410</v>
      </c>
      <c r="G44" s="1161"/>
      <c r="H44" s="1161"/>
      <c r="I44" s="1168">
        <f t="shared" ref="I44:I65" si="1">F44</f>
        <v>410</v>
      </c>
      <c r="J44" s="1166"/>
    </row>
    <row r="45" spans="1:10" ht="15.75" x14ac:dyDescent="0.25">
      <c r="A45" s="487" t="s">
        <v>2091</v>
      </c>
      <c r="B45" s="1166" t="s">
        <v>2092</v>
      </c>
      <c r="C45" s="219" t="s">
        <v>2090</v>
      </c>
      <c r="D45" s="573">
        <v>3</v>
      </c>
      <c r="E45" s="1167">
        <v>856</v>
      </c>
      <c r="F45" s="1161">
        <f>D45*E45</f>
        <v>2568</v>
      </c>
      <c r="G45" s="1161"/>
      <c r="H45" s="1161"/>
      <c r="I45" s="1168">
        <f t="shared" si="1"/>
        <v>2568</v>
      </c>
      <c r="J45" s="1166"/>
    </row>
    <row r="46" spans="1:10" ht="15.75" x14ac:dyDescent="0.25">
      <c r="A46" s="487" t="s">
        <v>2093</v>
      </c>
      <c r="B46" s="1166" t="s">
        <v>2094</v>
      </c>
      <c r="C46" s="1166" t="s">
        <v>2069</v>
      </c>
      <c r="D46" s="573">
        <v>1</v>
      </c>
      <c r="E46" s="1167">
        <f>2500*1.15</f>
        <v>2875</v>
      </c>
      <c r="F46" s="1161">
        <f>E46</f>
        <v>2875</v>
      </c>
      <c r="G46" s="1161"/>
      <c r="H46" s="1161"/>
      <c r="I46" s="1168">
        <f t="shared" si="1"/>
        <v>2875</v>
      </c>
      <c r="J46" s="1166"/>
    </row>
    <row r="47" spans="1:10" ht="15.75" x14ac:dyDescent="0.25">
      <c r="A47" s="487" t="s">
        <v>2095</v>
      </c>
      <c r="B47" s="219" t="s">
        <v>2075</v>
      </c>
      <c r="C47" s="219" t="s">
        <v>2072</v>
      </c>
      <c r="D47" s="573">
        <v>1</v>
      </c>
      <c r="E47" s="1160">
        <v>1750</v>
      </c>
      <c r="F47" s="1161">
        <f>E47</f>
        <v>1750</v>
      </c>
      <c r="G47" s="1161"/>
      <c r="H47" s="1161"/>
      <c r="I47" s="1168">
        <f t="shared" si="1"/>
        <v>1750</v>
      </c>
      <c r="J47" s="219"/>
    </row>
    <row r="48" spans="1:10" ht="15.75" x14ac:dyDescent="0.25">
      <c r="A48" s="487" t="s">
        <v>2096</v>
      </c>
      <c r="B48" s="219" t="s">
        <v>2097</v>
      </c>
      <c r="C48" s="219" t="s">
        <v>2072</v>
      </c>
      <c r="D48" s="573">
        <v>1</v>
      </c>
      <c r="E48" s="1167">
        <v>2335</v>
      </c>
      <c r="F48" s="1161">
        <f>E48</f>
        <v>2335</v>
      </c>
      <c r="G48" s="1161"/>
      <c r="H48" s="1161"/>
      <c r="I48" s="1168">
        <f t="shared" si="1"/>
        <v>2335</v>
      </c>
      <c r="J48" s="219"/>
    </row>
    <row r="49" spans="1:10" ht="15.75" x14ac:dyDescent="0.25">
      <c r="A49" s="487"/>
      <c r="B49" s="572" t="s">
        <v>1571</v>
      </c>
      <c r="C49" s="219"/>
      <c r="D49" s="573"/>
      <c r="E49" s="1160"/>
      <c r="F49" s="1169">
        <f>SUM(F43:F48)</f>
        <v>18478</v>
      </c>
      <c r="G49" s="1169"/>
      <c r="H49" s="1169"/>
      <c r="I49" s="1178">
        <f t="shared" si="1"/>
        <v>18478</v>
      </c>
      <c r="J49" s="219"/>
    </row>
    <row r="50" spans="1:10" ht="15.75" x14ac:dyDescent="0.25">
      <c r="A50" s="1154">
        <v>8</v>
      </c>
      <c r="B50" s="1155" t="s">
        <v>2098</v>
      </c>
      <c r="C50" s="1155"/>
      <c r="D50" s="1155"/>
      <c r="E50" s="1171"/>
      <c r="F50" s="1171"/>
      <c r="G50" s="1171"/>
      <c r="H50" s="1171"/>
      <c r="I50" s="1168"/>
      <c r="J50" s="1155"/>
    </row>
    <row r="51" spans="1:10" ht="15.75" x14ac:dyDescent="0.25">
      <c r="A51" s="487" t="s">
        <v>2099</v>
      </c>
      <c r="B51" s="219" t="s">
        <v>1573</v>
      </c>
      <c r="C51" s="219" t="s">
        <v>184</v>
      </c>
      <c r="D51" s="573">
        <v>1</v>
      </c>
      <c r="E51" s="1160">
        <v>1000</v>
      </c>
      <c r="F51" s="1161">
        <f>E51</f>
        <v>1000</v>
      </c>
      <c r="G51" s="1161"/>
      <c r="H51" s="1161"/>
      <c r="I51" s="1168">
        <v>0</v>
      </c>
      <c r="J51" s="219"/>
    </row>
    <row r="52" spans="1:10" ht="47.25" x14ac:dyDescent="0.25">
      <c r="A52" s="487" t="s">
        <v>2100</v>
      </c>
      <c r="B52" s="219" t="s">
        <v>2101</v>
      </c>
      <c r="C52" s="219" t="s">
        <v>205</v>
      </c>
      <c r="D52" s="573">
        <v>50</v>
      </c>
      <c r="E52" s="1160">
        <v>20</v>
      </c>
      <c r="F52" s="1161">
        <f>D52*E52</f>
        <v>1000</v>
      </c>
      <c r="G52" s="1161"/>
      <c r="H52" s="1161"/>
      <c r="I52" s="1168">
        <v>0</v>
      </c>
      <c r="J52" s="219"/>
    </row>
    <row r="53" spans="1:10" ht="31.5" x14ac:dyDescent="0.25">
      <c r="A53" s="487"/>
      <c r="B53" s="572" t="s">
        <v>2102</v>
      </c>
      <c r="C53" s="219"/>
      <c r="D53" s="573"/>
      <c r="E53" s="1160"/>
      <c r="F53" s="1169">
        <f>SUM(F51:F52)</f>
        <v>2000</v>
      </c>
      <c r="G53" s="1169"/>
      <c r="H53" s="1169"/>
      <c r="I53" s="1178">
        <f>SUM(I51:I52)</f>
        <v>0</v>
      </c>
      <c r="J53" s="219"/>
    </row>
    <row r="54" spans="1:10" ht="15.75" x14ac:dyDescent="0.25">
      <c r="A54" s="1154">
        <v>9</v>
      </c>
      <c r="B54" s="1155" t="s">
        <v>1581</v>
      </c>
      <c r="C54" s="1155"/>
      <c r="D54" s="1155"/>
      <c r="E54" s="1171"/>
      <c r="F54" s="1171"/>
      <c r="G54" s="1171"/>
      <c r="H54" s="1171"/>
      <c r="I54" s="1168"/>
      <c r="J54" s="1155"/>
    </row>
    <row r="55" spans="1:10" ht="15.75" x14ac:dyDescent="0.25">
      <c r="A55" s="487" t="s">
        <v>2103</v>
      </c>
      <c r="B55" s="219" t="s">
        <v>1090</v>
      </c>
      <c r="C55" s="219" t="s">
        <v>184</v>
      </c>
      <c r="D55" s="573">
        <v>1</v>
      </c>
      <c r="E55" s="1160">
        <v>350</v>
      </c>
      <c r="F55" s="1161">
        <f t="shared" ref="F55:F62" si="2">E55</f>
        <v>350</v>
      </c>
      <c r="G55" s="1161"/>
      <c r="H55" s="1161"/>
      <c r="I55" s="1168">
        <f t="shared" si="1"/>
        <v>350</v>
      </c>
      <c r="J55" s="219"/>
    </row>
    <row r="56" spans="1:10" ht="15.75" x14ac:dyDescent="0.25">
      <c r="A56" s="487" t="s">
        <v>2104</v>
      </c>
      <c r="B56" s="219" t="s">
        <v>2105</v>
      </c>
      <c r="C56" s="219" t="s">
        <v>184</v>
      </c>
      <c r="D56" s="573">
        <v>1</v>
      </c>
      <c r="E56" s="1160">
        <v>700</v>
      </c>
      <c r="F56" s="1161">
        <f t="shared" si="2"/>
        <v>700</v>
      </c>
      <c r="G56" s="1161"/>
      <c r="H56" s="1161"/>
      <c r="I56" s="1168">
        <f t="shared" si="1"/>
        <v>700</v>
      </c>
      <c r="J56" s="219"/>
    </row>
    <row r="57" spans="1:10" ht="15.75" x14ac:dyDescent="0.25">
      <c r="A57" s="487" t="s">
        <v>2106</v>
      </c>
      <c r="B57" s="219" t="s">
        <v>2107</v>
      </c>
      <c r="C57" s="219" t="s">
        <v>184</v>
      </c>
      <c r="D57" s="573">
        <v>2</v>
      </c>
      <c r="E57" s="1160">
        <v>130</v>
      </c>
      <c r="F57" s="1161">
        <f>D57*E57</f>
        <v>260</v>
      </c>
      <c r="G57" s="1161"/>
      <c r="H57" s="1161"/>
      <c r="I57" s="1168">
        <f t="shared" si="1"/>
        <v>260</v>
      </c>
      <c r="J57" s="219"/>
    </row>
    <row r="58" spans="1:10" ht="15.75" x14ac:dyDescent="0.25">
      <c r="A58" s="487" t="s">
        <v>2108</v>
      </c>
      <c r="B58" s="219" t="s">
        <v>2109</v>
      </c>
      <c r="C58" s="219" t="s">
        <v>184</v>
      </c>
      <c r="D58" s="573">
        <v>1</v>
      </c>
      <c r="E58" s="1160">
        <v>200</v>
      </c>
      <c r="F58" s="1161">
        <f>E58</f>
        <v>200</v>
      </c>
      <c r="G58" s="1161"/>
      <c r="H58" s="1161"/>
      <c r="I58" s="1168">
        <f t="shared" si="1"/>
        <v>200</v>
      </c>
      <c r="J58" s="219"/>
    </row>
    <row r="59" spans="1:10" ht="31.5" x14ac:dyDescent="0.25">
      <c r="A59" s="487" t="s">
        <v>2110</v>
      </c>
      <c r="B59" s="219" t="s">
        <v>2111</v>
      </c>
      <c r="C59" s="219" t="s">
        <v>2112</v>
      </c>
      <c r="D59" s="573">
        <v>14</v>
      </c>
      <c r="E59" s="1160">
        <v>116</v>
      </c>
      <c r="F59" s="1161">
        <f>D59*E59</f>
        <v>1624</v>
      </c>
      <c r="G59" s="1161"/>
      <c r="H59" s="1161"/>
      <c r="I59" s="1168">
        <f t="shared" si="1"/>
        <v>1624</v>
      </c>
      <c r="J59" s="219"/>
    </row>
    <row r="60" spans="1:10" ht="31.5" x14ac:dyDescent="0.25">
      <c r="A60" s="487" t="s">
        <v>2113</v>
      </c>
      <c r="B60" s="219" t="s">
        <v>2114</v>
      </c>
      <c r="C60" s="219" t="s">
        <v>184</v>
      </c>
      <c r="D60" s="573">
        <v>1</v>
      </c>
      <c r="E60" s="1160">
        <v>2000</v>
      </c>
      <c r="F60" s="1161">
        <f>E60</f>
        <v>2000</v>
      </c>
      <c r="G60" s="1161"/>
      <c r="H60" s="1161"/>
      <c r="I60" s="1168">
        <f t="shared" si="1"/>
        <v>2000</v>
      </c>
      <c r="J60" s="219"/>
    </row>
    <row r="61" spans="1:10" ht="31.5" x14ac:dyDescent="0.25">
      <c r="A61" s="487" t="s">
        <v>2115</v>
      </c>
      <c r="B61" s="219" t="s">
        <v>2082</v>
      </c>
      <c r="C61" s="219" t="s">
        <v>184</v>
      </c>
      <c r="D61" s="573">
        <v>1</v>
      </c>
      <c r="E61" s="1160">
        <v>1000</v>
      </c>
      <c r="F61" s="1161">
        <f>E61</f>
        <v>1000</v>
      </c>
      <c r="G61" s="1161"/>
      <c r="H61" s="1161"/>
      <c r="I61" s="1168">
        <f t="shared" si="1"/>
        <v>1000</v>
      </c>
      <c r="J61" s="219"/>
    </row>
    <row r="62" spans="1:10" ht="31.5" x14ac:dyDescent="0.25">
      <c r="A62" s="487" t="s">
        <v>2116</v>
      </c>
      <c r="B62" s="219" t="s">
        <v>2117</v>
      </c>
      <c r="C62" s="219" t="s">
        <v>184</v>
      </c>
      <c r="D62" s="573">
        <v>1</v>
      </c>
      <c r="E62" s="1160">
        <v>500</v>
      </c>
      <c r="F62" s="1161">
        <f t="shared" si="2"/>
        <v>500</v>
      </c>
      <c r="G62" s="1161"/>
      <c r="H62" s="1161"/>
      <c r="I62" s="1168">
        <v>0</v>
      </c>
      <c r="J62" s="219"/>
    </row>
    <row r="63" spans="1:10" ht="31.5" x14ac:dyDescent="0.25">
      <c r="A63" s="487"/>
      <c r="B63" s="572" t="s">
        <v>1590</v>
      </c>
      <c r="C63" s="219"/>
      <c r="D63" s="573"/>
      <c r="E63" s="1160"/>
      <c r="F63" s="1169">
        <f>SUM(F55:F62)</f>
        <v>6634</v>
      </c>
      <c r="G63" s="1169"/>
      <c r="H63" s="1169"/>
      <c r="I63" s="1178">
        <f>SUM(I55:I62)</f>
        <v>6134</v>
      </c>
      <c r="J63" s="219"/>
    </row>
    <row r="64" spans="1:10" ht="15.75" x14ac:dyDescent="0.25">
      <c r="A64" s="1154">
        <v>11</v>
      </c>
      <c r="B64" s="1155" t="s">
        <v>1591</v>
      </c>
      <c r="C64" s="383" t="s">
        <v>1574</v>
      </c>
      <c r="D64" s="407">
        <v>1</v>
      </c>
      <c r="E64" s="1173">
        <v>100</v>
      </c>
      <c r="F64" s="1169">
        <f>E64</f>
        <v>100</v>
      </c>
      <c r="G64" s="1161"/>
      <c r="H64" s="1161"/>
      <c r="I64" s="1178">
        <f t="shared" si="1"/>
        <v>100</v>
      </c>
      <c r="J64" s="219"/>
    </row>
    <row r="65" spans="1:10" ht="15.75" x14ac:dyDescent="0.25">
      <c r="A65" s="1154">
        <v>12</v>
      </c>
      <c r="B65" s="1155" t="s">
        <v>2084</v>
      </c>
      <c r="C65" s="383"/>
      <c r="D65" s="407">
        <v>1</v>
      </c>
      <c r="E65" s="1173">
        <v>288</v>
      </c>
      <c r="F65" s="1169">
        <f>E65</f>
        <v>288</v>
      </c>
      <c r="G65" s="1161"/>
      <c r="H65" s="1161"/>
      <c r="I65" s="1178">
        <f t="shared" si="1"/>
        <v>288</v>
      </c>
      <c r="J65" s="1155"/>
    </row>
    <row r="66" spans="1:10" ht="15.75" x14ac:dyDescent="0.25">
      <c r="A66" s="1174"/>
      <c r="B66" s="1175" t="s">
        <v>40</v>
      </c>
      <c r="C66" s="1175"/>
      <c r="D66" s="1175"/>
      <c r="E66" s="1175"/>
      <c r="F66" s="1176">
        <f>F49+F53+F63+F64+F65</f>
        <v>27500</v>
      </c>
      <c r="G66" s="1176">
        <v>0</v>
      </c>
      <c r="H66" s="1176">
        <f>H49+H53+H63+H64</f>
        <v>0</v>
      </c>
      <c r="I66" s="1176">
        <f>I49+I53+I63+I64+I65</f>
        <v>25000</v>
      </c>
      <c r="J66" s="1174"/>
    </row>
    <row r="67" spans="1:10" x14ac:dyDescent="0.25">
      <c r="A67" s="1153"/>
      <c r="B67" s="1153"/>
      <c r="C67" s="1153"/>
      <c r="D67" s="1153"/>
      <c r="E67" s="1153"/>
      <c r="F67" s="1153"/>
      <c r="G67" s="1153"/>
      <c r="H67" s="1153"/>
      <c r="I67" s="1153"/>
      <c r="J67" s="1153"/>
    </row>
    <row r="68" spans="1:10" ht="15.75" x14ac:dyDescent="0.25">
      <c r="A68" s="1174"/>
      <c r="B68" s="1175" t="s">
        <v>2118</v>
      </c>
      <c r="C68" s="1175"/>
      <c r="D68" s="1175"/>
      <c r="E68" s="1175"/>
      <c r="F68" s="1179">
        <f t="shared" ref="F68:I68" si="3">F40+F66</f>
        <v>78641</v>
      </c>
      <c r="G68" s="1179">
        <f t="shared" si="3"/>
        <v>0</v>
      </c>
      <c r="H68" s="1180">
        <f t="shared" si="3"/>
        <v>10000</v>
      </c>
      <c r="I68" s="1179">
        <f t="shared" si="3"/>
        <v>45000</v>
      </c>
      <c r="J68" s="1179"/>
    </row>
  </sheetData>
  <mergeCells count="19">
    <mergeCell ref="B40:E40"/>
    <mergeCell ref="B66:E66"/>
    <mergeCell ref="B68:E68"/>
    <mergeCell ref="A5:J5"/>
    <mergeCell ref="A6:J6"/>
    <mergeCell ref="A7:A8"/>
    <mergeCell ref="B7:B8"/>
    <mergeCell ref="C7:C8"/>
    <mergeCell ref="D7:D8"/>
    <mergeCell ref="E7:E8"/>
    <mergeCell ref="F7:F8"/>
    <mergeCell ref="G7:I7"/>
    <mergeCell ref="J7:J8"/>
    <mergeCell ref="A2:B2"/>
    <mergeCell ref="C2:E2"/>
    <mergeCell ref="A3:B3"/>
    <mergeCell ref="C3:E3"/>
    <mergeCell ref="A4:B4"/>
    <mergeCell ref="C4:E4"/>
  </mergeCell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pageSetUpPr fitToPage="1"/>
  </sheetPr>
  <dimension ref="A1:K38"/>
  <sheetViews>
    <sheetView zoomScaleNormal="100" workbookViewId="0">
      <selection activeCell="J1" sqref="J1"/>
    </sheetView>
  </sheetViews>
  <sheetFormatPr defaultRowHeight="15.75" x14ac:dyDescent="0.25"/>
  <cols>
    <col min="1" max="1" width="5" style="1" customWidth="1"/>
    <col min="2" max="2" width="18" style="1" customWidth="1"/>
    <col min="3" max="3" width="24.140625" style="1" customWidth="1"/>
    <col min="4" max="4" width="17.28515625" style="1" customWidth="1"/>
    <col min="5" max="5" width="15.140625" style="1" customWidth="1"/>
    <col min="6" max="6" width="21.7109375" style="1" customWidth="1"/>
    <col min="7" max="9" width="12.42578125" style="1" customWidth="1"/>
    <col min="10" max="10" width="47" style="1" customWidth="1"/>
    <col min="11" max="16384" width="9.140625" style="1"/>
  </cols>
  <sheetData>
    <row r="1" spans="1:11" x14ac:dyDescent="0.25">
      <c r="J1" s="208" t="s">
        <v>1242</v>
      </c>
      <c r="K1" s="2"/>
    </row>
    <row r="2" spans="1:11" x14ac:dyDescent="0.25">
      <c r="A2" s="801" t="s">
        <v>17</v>
      </c>
      <c r="B2" s="801"/>
      <c r="C2" s="822" t="s">
        <v>519</v>
      </c>
      <c r="D2" s="822"/>
      <c r="E2" s="822"/>
      <c r="F2" s="209"/>
      <c r="G2" s="209"/>
      <c r="H2" s="209"/>
      <c r="I2" s="209"/>
      <c r="J2" s="209"/>
    </row>
    <row r="3" spans="1:11" x14ac:dyDescent="0.25">
      <c r="A3" s="799" t="s">
        <v>19</v>
      </c>
      <c r="B3" s="800"/>
      <c r="C3" s="822" t="s">
        <v>519</v>
      </c>
      <c r="D3" s="822"/>
      <c r="E3" s="822"/>
      <c r="F3" s="209"/>
      <c r="G3" s="209"/>
      <c r="H3" s="209"/>
      <c r="I3" s="209"/>
      <c r="J3" s="205"/>
    </row>
    <row r="4" spans="1:11" x14ac:dyDescent="0.25">
      <c r="A4" s="801" t="s">
        <v>20</v>
      </c>
      <c r="B4" s="801"/>
      <c r="C4" s="823"/>
      <c r="D4" s="823"/>
      <c r="E4" s="823"/>
      <c r="F4" s="209"/>
      <c r="G4" s="209"/>
      <c r="H4" s="209"/>
      <c r="I4" s="209"/>
      <c r="J4" s="209"/>
    </row>
    <row r="5" spans="1:11" x14ac:dyDescent="0.25">
      <c r="A5" s="818"/>
      <c r="B5" s="818"/>
      <c r="C5" s="818"/>
      <c r="D5" s="818"/>
      <c r="E5" s="818"/>
      <c r="F5" s="818"/>
      <c r="G5" s="818"/>
      <c r="H5" s="818"/>
      <c r="I5" s="818"/>
      <c r="J5" s="818"/>
    </row>
    <row r="6" spans="1:11" x14ac:dyDescent="0.25">
      <c r="A6" s="896" t="s">
        <v>520</v>
      </c>
      <c r="B6" s="896"/>
      <c r="C6" s="896"/>
      <c r="D6" s="896"/>
      <c r="E6" s="896"/>
      <c r="F6" s="896"/>
      <c r="G6" s="896"/>
      <c r="H6" s="896"/>
      <c r="I6" s="896"/>
      <c r="J6" s="896"/>
    </row>
    <row r="7" spans="1:11" x14ac:dyDescent="0.25">
      <c r="A7" s="3"/>
      <c r="B7" s="3"/>
      <c r="C7" s="3"/>
      <c r="D7" s="3"/>
      <c r="E7" s="3"/>
      <c r="F7" s="3"/>
      <c r="G7" s="3"/>
      <c r="H7" s="3"/>
      <c r="I7" s="3"/>
      <c r="J7" s="4" t="s">
        <v>13</v>
      </c>
      <c r="K7" s="2"/>
    </row>
    <row r="8" spans="1:11" s="5" customFormat="1" x14ac:dyDescent="0.25">
      <c r="A8" s="806" t="s">
        <v>23</v>
      </c>
      <c r="B8" s="806" t="s">
        <v>24</v>
      </c>
      <c r="C8" s="806" t="s">
        <v>25</v>
      </c>
      <c r="D8" s="820" t="s">
        <v>26</v>
      </c>
      <c r="E8" s="806" t="s">
        <v>27</v>
      </c>
      <c r="F8" s="806" t="s">
        <v>28</v>
      </c>
      <c r="G8" s="808" t="s">
        <v>29</v>
      </c>
      <c r="H8" s="809"/>
      <c r="I8" s="810"/>
      <c r="J8" s="806" t="s">
        <v>30</v>
      </c>
    </row>
    <row r="9" spans="1:11" s="5" customFormat="1" x14ac:dyDescent="0.25">
      <c r="A9" s="807"/>
      <c r="B9" s="807"/>
      <c r="C9" s="807"/>
      <c r="D9" s="821"/>
      <c r="E9" s="807"/>
      <c r="F9" s="807"/>
      <c r="G9" s="6">
        <v>2017</v>
      </c>
      <c r="H9" s="6">
        <v>2018</v>
      </c>
      <c r="I9" s="6">
        <v>2019</v>
      </c>
      <c r="J9" s="807"/>
    </row>
    <row r="10" spans="1:11" s="13" customFormat="1" x14ac:dyDescent="0.25">
      <c r="A10" s="17"/>
      <c r="B10" s="25">
        <v>2</v>
      </c>
      <c r="C10" s="25">
        <v>3</v>
      </c>
      <c r="D10" s="17">
        <v>4</v>
      </c>
      <c r="E10" s="25">
        <v>5</v>
      </c>
      <c r="F10" s="147" t="s">
        <v>31</v>
      </c>
      <c r="G10" s="147">
        <v>7</v>
      </c>
      <c r="H10" s="147">
        <v>8</v>
      </c>
      <c r="I10" s="147">
        <v>9</v>
      </c>
      <c r="J10" s="25">
        <v>10</v>
      </c>
    </row>
    <row r="11" spans="1:11" ht="31.5" x14ac:dyDescent="0.25">
      <c r="A11" s="309" t="s">
        <v>32</v>
      </c>
      <c r="B11" s="308" t="s">
        <v>521</v>
      </c>
      <c r="C11" s="127"/>
      <c r="D11" s="127"/>
      <c r="E11" s="127"/>
      <c r="F11" s="127"/>
      <c r="G11" s="142"/>
      <c r="H11" s="142"/>
      <c r="I11" s="142"/>
      <c r="J11" s="206"/>
    </row>
    <row r="12" spans="1:11" ht="47.25" x14ac:dyDescent="0.25">
      <c r="A12" s="124" t="s">
        <v>44</v>
      </c>
      <c r="B12" s="125"/>
      <c r="C12" s="125" t="s">
        <v>522</v>
      </c>
      <c r="D12" s="127">
        <v>4</v>
      </c>
      <c r="E12" s="127">
        <v>1250</v>
      </c>
      <c r="F12" s="142">
        <f>D12*E12</f>
        <v>5000</v>
      </c>
      <c r="G12" s="142"/>
      <c r="H12" s="142">
        <v>5000</v>
      </c>
      <c r="I12" s="142"/>
      <c r="J12" s="125" t="s">
        <v>523</v>
      </c>
    </row>
    <row r="13" spans="1:11" ht="31.5" x14ac:dyDescent="0.25">
      <c r="A13" s="124" t="s">
        <v>47</v>
      </c>
      <c r="B13" s="125"/>
      <c r="C13" s="125" t="s">
        <v>524</v>
      </c>
      <c r="D13" s="127">
        <v>2</v>
      </c>
      <c r="E13" s="127">
        <v>1000</v>
      </c>
      <c r="F13" s="142">
        <f>D13*E13</f>
        <v>2000</v>
      </c>
      <c r="G13" s="142"/>
      <c r="H13" s="142">
        <v>2000</v>
      </c>
      <c r="I13" s="142"/>
      <c r="J13" s="127" t="s">
        <v>525</v>
      </c>
    </row>
    <row r="14" spans="1:11" ht="47.25" x14ac:dyDescent="0.25">
      <c r="A14" s="124" t="s">
        <v>238</v>
      </c>
      <c r="B14" s="125"/>
      <c r="C14" s="125" t="s">
        <v>526</v>
      </c>
      <c r="D14" s="127">
        <v>2</v>
      </c>
      <c r="E14" s="127">
        <v>750</v>
      </c>
      <c r="F14" s="142">
        <f>D14*E14</f>
        <v>1500</v>
      </c>
      <c r="G14" s="142"/>
      <c r="H14" s="142"/>
      <c r="I14" s="142"/>
      <c r="J14" s="132" t="s">
        <v>527</v>
      </c>
    </row>
    <row r="15" spans="1:11" ht="31.5" x14ac:dyDescent="0.25">
      <c r="A15" s="309" t="s">
        <v>33</v>
      </c>
      <c r="B15" s="308" t="s">
        <v>45</v>
      </c>
      <c r="C15" s="125" t="s">
        <v>528</v>
      </c>
      <c r="D15" s="28">
        <v>1</v>
      </c>
      <c r="E15" s="28">
        <v>2000</v>
      </c>
      <c r="F15" s="220">
        <f t="shared" ref="F15:F37" si="0">D15*E15</f>
        <v>2000</v>
      </c>
      <c r="G15" s="220"/>
      <c r="H15" s="220"/>
      <c r="I15" s="220"/>
      <c r="J15" s="127" t="s">
        <v>529</v>
      </c>
    </row>
    <row r="16" spans="1:11" ht="31.5" x14ac:dyDescent="0.25">
      <c r="A16" s="124" t="s">
        <v>48</v>
      </c>
      <c r="B16" s="58"/>
      <c r="C16" s="125" t="s">
        <v>530</v>
      </c>
      <c r="D16" s="28">
        <v>2</v>
      </c>
      <c r="E16" s="28">
        <v>2685</v>
      </c>
      <c r="F16" s="220">
        <f t="shared" si="0"/>
        <v>5370</v>
      </c>
      <c r="G16" s="220"/>
      <c r="H16" s="220"/>
      <c r="I16" s="220"/>
      <c r="J16" s="127" t="s">
        <v>531</v>
      </c>
    </row>
    <row r="17" spans="1:10" ht="31.5" x14ac:dyDescent="0.25">
      <c r="A17" s="124" t="s">
        <v>50</v>
      </c>
      <c r="B17" s="58"/>
      <c r="C17" s="125" t="s">
        <v>532</v>
      </c>
      <c r="D17" s="28">
        <v>1</v>
      </c>
      <c r="E17" s="28">
        <v>2700</v>
      </c>
      <c r="F17" s="220">
        <f t="shared" si="0"/>
        <v>2700</v>
      </c>
      <c r="G17" s="220"/>
      <c r="H17" s="220"/>
      <c r="I17" s="220"/>
      <c r="J17" s="127" t="s">
        <v>531</v>
      </c>
    </row>
    <row r="18" spans="1:10" x14ac:dyDescent="0.25">
      <c r="A18" s="124" t="s">
        <v>139</v>
      </c>
      <c r="B18" s="58"/>
      <c r="C18" s="127" t="s">
        <v>533</v>
      </c>
      <c r="D18" s="28">
        <v>1</v>
      </c>
      <c r="E18" s="28">
        <v>500</v>
      </c>
      <c r="F18" s="220">
        <f t="shared" si="0"/>
        <v>500</v>
      </c>
      <c r="G18" s="220"/>
      <c r="H18" s="220"/>
      <c r="I18" s="220"/>
      <c r="J18" s="28" t="s">
        <v>534</v>
      </c>
    </row>
    <row r="19" spans="1:10" ht="63" x14ac:dyDescent="0.25">
      <c r="A19" s="124" t="s">
        <v>141</v>
      </c>
      <c r="B19" s="58"/>
      <c r="C19" s="125" t="s">
        <v>535</v>
      </c>
      <c r="D19" s="28">
        <v>1</v>
      </c>
      <c r="E19" s="28">
        <v>15000</v>
      </c>
      <c r="F19" s="220">
        <f t="shared" si="0"/>
        <v>15000</v>
      </c>
      <c r="G19" s="220"/>
      <c r="H19" s="220"/>
      <c r="I19" s="220"/>
      <c r="J19" s="127" t="s">
        <v>536</v>
      </c>
    </row>
    <row r="20" spans="1:10" ht="47.25" x14ac:dyDescent="0.25">
      <c r="A20" s="124" t="s">
        <v>143</v>
      </c>
      <c r="B20" s="58"/>
      <c r="C20" s="125" t="s">
        <v>537</v>
      </c>
      <c r="D20" s="28">
        <v>1</v>
      </c>
      <c r="E20" s="28">
        <v>4500</v>
      </c>
      <c r="F20" s="220">
        <f t="shared" si="0"/>
        <v>4500</v>
      </c>
      <c r="G20" s="220"/>
      <c r="H20" s="220"/>
      <c r="I20" s="220"/>
      <c r="J20" s="127" t="s">
        <v>538</v>
      </c>
    </row>
    <row r="21" spans="1:10" ht="31.5" x14ac:dyDescent="0.25">
      <c r="A21" s="124" t="s">
        <v>539</v>
      </c>
      <c r="B21" s="58"/>
      <c r="C21" s="125" t="s">
        <v>540</v>
      </c>
      <c r="D21" s="28">
        <v>1</v>
      </c>
      <c r="E21" s="28">
        <v>700</v>
      </c>
      <c r="F21" s="220">
        <f t="shared" si="0"/>
        <v>700</v>
      </c>
      <c r="G21" s="220"/>
      <c r="H21" s="220"/>
      <c r="I21" s="220"/>
      <c r="J21" s="127" t="s">
        <v>541</v>
      </c>
    </row>
    <row r="22" spans="1:10" ht="63" x14ac:dyDescent="0.25">
      <c r="A22" s="124" t="s">
        <v>542</v>
      </c>
      <c r="B22" s="58"/>
      <c r="C22" s="125" t="s">
        <v>543</v>
      </c>
      <c r="D22" s="28">
        <v>1</v>
      </c>
      <c r="E22" s="28">
        <v>6950</v>
      </c>
      <c r="F22" s="220">
        <f t="shared" si="0"/>
        <v>6950</v>
      </c>
      <c r="G22" s="220"/>
      <c r="H22" s="220"/>
      <c r="I22" s="220"/>
      <c r="J22" s="127" t="s">
        <v>544</v>
      </c>
    </row>
    <row r="23" spans="1:10" x14ac:dyDescent="0.25">
      <c r="A23" s="124" t="s">
        <v>545</v>
      </c>
      <c r="B23" s="58"/>
      <c r="C23" s="125" t="s">
        <v>546</v>
      </c>
      <c r="D23" s="28">
        <v>1</v>
      </c>
      <c r="E23" s="28">
        <v>195</v>
      </c>
      <c r="F23" s="220">
        <f t="shared" si="0"/>
        <v>195</v>
      </c>
      <c r="G23" s="220"/>
      <c r="H23" s="220"/>
      <c r="I23" s="220"/>
      <c r="J23" s="127" t="s">
        <v>547</v>
      </c>
    </row>
    <row r="24" spans="1:10" ht="47.25" x14ac:dyDescent="0.25">
      <c r="A24" s="310" t="s">
        <v>35</v>
      </c>
      <c r="B24" s="308" t="s">
        <v>548</v>
      </c>
      <c r="C24" s="125" t="s">
        <v>549</v>
      </c>
      <c r="D24" s="28">
        <v>1</v>
      </c>
      <c r="E24" s="28">
        <v>1500</v>
      </c>
      <c r="F24" s="220">
        <f t="shared" si="0"/>
        <v>1500</v>
      </c>
      <c r="G24" s="220"/>
      <c r="H24" s="220"/>
      <c r="I24" s="220"/>
      <c r="J24" s="127" t="s">
        <v>527</v>
      </c>
    </row>
    <row r="25" spans="1:10" ht="47.25" x14ac:dyDescent="0.25">
      <c r="A25" s="124" t="s">
        <v>54</v>
      </c>
      <c r="B25" s="125"/>
      <c r="C25" s="125" t="s">
        <v>550</v>
      </c>
      <c r="D25" s="28">
        <v>1</v>
      </c>
      <c r="E25" s="28">
        <v>4000</v>
      </c>
      <c r="F25" s="220">
        <f t="shared" si="0"/>
        <v>4000</v>
      </c>
      <c r="G25" s="142"/>
      <c r="H25" s="142"/>
      <c r="I25" s="142"/>
      <c r="J25" s="127" t="s">
        <v>527</v>
      </c>
    </row>
    <row r="26" spans="1:10" ht="47.25" x14ac:dyDescent="0.25">
      <c r="A26" s="124" t="s">
        <v>55</v>
      </c>
      <c r="B26" s="125"/>
      <c r="C26" s="125" t="s">
        <v>551</v>
      </c>
      <c r="D26" s="28">
        <v>1</v>
      </c>
      <c r="E26" s="28">
        <v>2800</v>
      </c>
      <c r="F26" s="220">
        <f t="shared" si="0"/>
        <v>2800</v>
      </c>
      <c r="G26" s="142"/>
      <c r="H26" s="142"/>
      <c r="I26" s="142"/>
      <c r="J26" s="127" t="s">
        <v>527</v>
      </c>
    </row>
    <row r="27" spans="1:10" ht="31.5" x14ac:dyDescent="0.25">
      <c r="A27" s="124" t="s">
        <v>56</v>
      </c>
      <c r="B27" s="125"/>
      <c r="C27" s="125" t="s">
        <v>552</v>
      </c>
      <c r="D27" s="28">
        <v>1</v>
      </c>
      <c r="E27" s="28">
        <v>250</v>
      </c>
      <c r="F27" s="220">
        <f t="shared" si="0"/>
        <v>250</v>
      </c>
      <c r="G27" s="142"/>
      <c r="H27" s="142"/>
      <c r="I27" s="142"/>
      <c r="J27" s="127" t="s">
        <v>527</v>
      </c>
    </row>
    <row r="28" spans="1:10" x14ac:dyDescent="0.25">
      <c r="A28" s="124" t="s">
        <v>553</v>
      </c>
      <c r="B28" s="125"/>
      <c r="C28" s="125" t="s">
        <v>554</v>
      </c>
      <c r="D28" s="28">
        <v>1</v>
      </c>
      <c r="E28" s="28">
        <v>300</v>
      </c>
      <c r="F28" s="220">
        <f t="shared" si="0"/>
        <v>300</v>
      </c>
      <c r="G28" s="142"/>
      <c r="H28" s="142"/>
      <c r="I28" s="142"/>
      <c r="J28" s="127" t="s">
        <v>527</v>
      </c>
    </row>
    <row r="29" spans="1:10" ht="31.5" x14ac:dyDescent="0.25">
      <c r="A29" s="124" t="s">
        <v>555</v>
      </c>
      <c r="B29" s="125"/>
      <c r="C29" s="125" t="s">
        <v>556</v>
      </c>
      <c r="D29" s="28">
        <v>1</v>
      </c>
      <c r="E29" s="28">
        <v>2000</v>
      </c>
      <c r="F29" s="220">
        <f t="shared" si="0"/>
        <v>2000</v>
      </c>
      <c r="G29" s="142"/>
      <c r="H29" s="142"/>
      <c r="I29" s="142"/>
      <c r="J29" s="127" t="s">
        <v>527</v>
      </c>
    </row>
    <row r="30" spans="1:10" ht="31.5" x14ac:dyDescent="0.25">
      <c r="A30" s="124" t="s">
        <v>557</v>
      </c>
      <c r="B30" s="125"/>
      <c r="C30" s="125" t="s">
        <v>558</v>
      </c>
      <c r="D30" s="28">
        <v>1</v>
      </c>
      <c r="E30" s="28">
        <v>5097</v>
      </c>
      <c r="F30" s="220">
        <f t="shared" si="0"/>
        <v>5097</v>
      </c>
      <c r="G30" s="142"/>
      <c r="H30" s="142"/>
      <c r="I30" s="142"/>
      <c r="J30" s="127" t="s">
        <v>527</v>
      </c>
    </row>
    <row r="31" spans="1:10" ht="47.25" x14ac:dyDescent="0.25">
      <c r="A31" s="124" t="s">
        <v>559</v>
      </c>
      <c r="B31" s="125"/>
      <c r="C31" s="125" t="s">
        <v>560</v>
      </c>
      <c r="D31" s="28">
        <v>1</v>
      </c>
      <c r="E31" s="28">
        <v>5000</v>
      </c>
      <c r="F31" s="220">
        <f t="shared" si="0"/>
        <v>5000</v>
      </c>
      <c r="G31" s="142"/>
      <c r="H31" s="142"/>
      <c r="I31" s="142"/>
      <c r="J31" s="127" t="s">
        <v>527</v>
      </c>
    </row>
    <row r="32" spans="1:10" ht="47.25" x14ac:dyDescent="0.25">
      <c r="A32" s="310" t="s">
        <v>37</v>
      </c>
      <c r="B32" s="308" t="s">
        <v>561</v>
      </c>
      <c r="C32" s="125" t="s">
        <v>562</v>
      </c>
      <c r="D32" s="127">
        <v>1</v>
      </c>
      <c r="E32" s="127">
        <v>7940</v>
      </c>
      <c r="F32" s="142">
        <f t="shared" si="0"/>
        <v>7940</v>
      </c>
      <c r="G32" s="142"/>
      <c r="H32" s="142">
        <v>3000</v>
      </c>
      <c r="I32" s="142"/>
      <c r="J32" s="125" t="s">
        <v>563</v>
      </c>
    </row>
    <row r="33" spans="1:10" ht="31.5" x14ac:dyDescent="0.25">
      <c r="A33" s="124" t="s">
        <v>564</v>
      </c>
      <c r="B33" s="125"/>
      <c r="C33" s="127" t="s">
        <v>565</v>
      </c>
      <c r="D33" s="127">
        <v>1</v>
      </c>
      <c r="E33" s="127">
        <v>1000</v>
      </c>
      <c r="F33" s="142">
        <f t="shared" si="0"/>
        <v>1000</v>
      </c>
      <c r="G33" s="142"/>
      <c r="H33" s="142"/>
      <c r="I33" s="142"/>
      <c r="J33" s="125" t="s">
        <v>563</v>
      </c>
    </row>
    <row r="34" spans="1:10" ht="31.5" x14ac:dyDescent="0.25">
      <c r="A34" s="124" t="s">
        <v>566</v>
      </c>
      <c r="B34" s="125"/>
      <c r="C34" s="127" t="s">
        <v>567</v>
      </c>
      <c r="D34" s="127">
        <v>3</v>
      </c>
      <c r="E34" s="127">
        <v>456</v>
      </c>
      <c r="F34" s="142">
        <f t="shared" si="0"/>
        <v>1368</v>
      </c>
      <c r="G34" s="142"/>
      <c r="H34" s="142"/>
      <c r="I34" s="142"/>
      <c r="J34" s="125" t="s">
        <v>563</v>
      </c>
    </row>
    <row r="35" spans="1:10" ht="31.5" x14ac:dyDescent="0.25">
      <c r="A35" s="124" t="s">
        <v>568</v>
      </c>
      <c r="B35" s="125"/>
      <c r="C35" s="125" t="s">
        <v>569</v>
      </c>
      <c r="D35" s="127">
        <v>1</v>
      </c>
      <c r="E35" s="127">
        <v>750</v>
      </c>
      <c r="F35" s="142">
        <f t="shared" si="0"/>
        <v>750</v>
      </c>
      <c r="G35" s="142"/>
      <c r="H35" s="142"/>
      <c r="I35" s="142"/>
      <c r="J35" s="125" t="s">
        <v>563</v>
      </c>
    </row>
    <row r="36" spans="1:10" ht="31.5" x14ac:dyDescent="0.25">
      <c r="A36" s="124" t="s">
        <v>570</v>
      </c>
      <c r="B36" s="125"/>
      <c r="C36" s="127" t="s">
        <v>571</v>
      </c>
      <c r="D36" s="127">
        <v>1</v>
      </c>
      <c r="E36" s="127">
        <v>500</v>
      </c>
      <c r="F36" s="142">
        <f t="shared" si="0"/>
        <v>500</v>
      </c>
      <c r="G36" s="142"/>
      <c r="H36" s="142"/>
      <c r="I36" s="142"/>
      <c r="J36" s="125" t="s">
        <v>563</v>
      </c>
    </row>
    <row r="37" spans="1:10" ht="31.5" x14ac:dyDescent="0.25">
      <c r="A37" s="124" t="s">
        <v>572</v>
      </c>
      <c r="B37" s="127"/>
      <c r="C37" s="125" t="s">
        <v>573</v>
      </c>
      <c r="D37" s="127">
        <v>10</v>
      </c>
      <c r="E37" s="127">
        <v>150</v>
      </c>
      <c r="F37" s="127">
        <f t="shared" si="0"/>
        <v>1500</v>
      </c>
      <c r="G37" s="142"/>
      <c r="H37" s="142"/>
      <c r="I37" s="142"/>
      <c r="J37" s="125" t="s">
        <v>563</v>
      </c>
    </row>
    <row r="38" spans="1:10" x14ac:dyDescent="0.25">
      <c r="A38" s="126"/>
      <c r="B38" s="803" t="s">
        <v>40</v>
      </c>
      <c r="C38" s="803"/>
      <c r="D38" s="803"/>
      <c r="E38" s="803"/>
      <c r="F38" s="7">
        <f>SUM(F12:F37)</f>
        <v>80420</v>
      </c>
      <c r="G38" s="7">
        <f>SUM(G11:G25)</f>
        <v>0</v>
      </c>
      <c r="H38" s="7">
        <f>SUM(H11:H37)</f>
        <v>10000</v>
      </c>
      <c r="I38" s="7">
        <f>SUM(I11:I25)</f>
        <v>0</v>
      </c>
      <c r="J38" s="126"/>
    </row>
  </sheetData>
  <mergeCells count="17">
    <mergeCell ref="A2:B2"/>
    <mergeCell ref="C2:E2"/>
    <mergeCell ref="A3:B3"/>
    <mergeCell ref="C3:E3"/>
    <mergeCell ref="A4:B4"/>
    <mergeCell ref="C4:E4"/>
    <mergeCell ref="B38:E38"/>
    <mergeCell ref="A5:J5"/>
    <mergeCell ref="A6:J6"/>
    <mergeCell ref="A8:A9"/>
    <mergeCell ref="B8:B9"/>
    <mergeCell ref="C8:C9"/>
    <mergeCell ref="D8:D9"/>
    <mergeCell ref="E8:E9"/>
    <mergeCell ref="F8:F9"/>
    <mergeCell ref="G8:I8"/>
    <mergeCell ref="J8:J9"/>
  </mergeCells>
  <pageMargins left="0.70866141732283472" right="0.70866141732283472" top="0.74803149606299213" bottom="0.74803149606299213" header="0.31496062992125984" footer="0.31496062992125984"/>
  <pageSetup paperSize="9" scale="4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108</vt:i4>
      </vt:variant>
    </vt:vector>
  </HeadingPairs>
  <TitlesOfParts>
    <vt:vector size="108" baseType="lpstr">
      <vt:lpstr>EM_1</vt:lpstr>
      <vt:lpstr>EM_2</vt:lpstr>
      <vt:lpstr>EM_3</vt:lpstr>
      <vt:lpstr>ZM_4</vt:lpstr>
      <vt:lpstr>IM_5</vt:lpstr>
      <vt:lpstr>IM_6</vt:lpstr>
      <vt:lpstr>IM_7</vt:lpstr>
      <vt:lpstr>Radio-TV_8</vt:lpstr>
      <vt:lpstr>Radio-TV_9</vt:lpstr>
      <vt:lpstr>Radio-TV_10</vt:lpstr>
      <vt:lpstr>VM_11</vt:lpstr>
      <vt:lpstr>VM_12</vt:lpstr>
      <vt:lpstr>VM_13</vt:lpstr>
      <vt:lpstr>VM_14</vt:lpstr>
      <vt:lpstr>VM_15</vt:lpstr>
      <vt:lpstr>VARAM_16</vt:lpstr>
      <vt:lpstr>VARAM_17</vt:lpstr>
      <vt:lpstr>VARAM_18</vt:lpstr>
      <vt:lpstr>IZM_19</vt:lpstr>
      <vt:lpstr>IZM_20</vt:lpstr>
      <vt:lpstr>IZM_21</vt:lpstr>
      <vt:lpstr>IZM_22</vt:lpstr>
      <vt:lpstr>IZM_23</vt:lpstr>
      <vt:lpstr>ĀM_24-31</vt:lpstr>
      <vt:lpstr>ĀM_25</vt:lpstr>
      <vt:lpstr>ĀM_26</vt:lpstr>
      <vt:lpstr>ĀM_27</vt:lpstr>
      <vt:lpstr>ĀM_28</vt:lpstr>
      <vt:lpstr>ĀM_29</vt:lpstr>
      <vt:lpstr>ĀM_30</vt:lpstr>
      <vt:lpstr>ĀM_31</vt:lpstr>
      <vt:lpstr>LM_32</vt:lpstr>
      <vt:lpstr>LM_33</vt:lpstr>
      <vt:lpstr>LM_34</vt:lpstr>
      <vt:lpstr>KM_35</vt:lpstr>
      <vt:lpstr>KM_36</vt:lpstr>
      <vt:lpstr>KM_37</vt:lpstr>
      <vt:lpstr>KM_38</vt:lpstr>
      <vt:lpstr>KM_39</vt:lpstr>
      <vt:lpstr>KM_40</vt:lpstr>
      <vt:lpstr>KM_41</vt:lpstr>
      <vt:lpstr>KM_42_</vt:lpstr>
      <vt:lpstr>KM_43_</vt:lpstr>
      <vt:lpstr>KM_44_</vt:lpstr>
      <vt:lpstr>KM_45_</vt:lpstr>
      <vt:lpstr>KM_46_</vt:lpstr>
      <vt:lpstr>KM_47_</vt:lpstr>
      <vt:lpstr>KM_48_</vt:lpstr>
      <vt:lpstr>KM_49_</vt:lpstr>
      <vt:lpstr>KM_50_</vt:lpstr>
      <vt:lpstr>KM_51_</vt:lpstr>
      <vt:lpstr>KM_52-56</vt:lpstr>
      <vt:lpstr>KM_57_</vt:lpstr>
      <vt:lpstr>KM_58_</vt:lpstr>
      <vt:lpstr>KM_59_</vt:lpstr>
      <vt:lpstr>LV100_starptautiskā_60_</vt:lpstr>
      <vt:lpstr>LV100_starptautiskā_61_</vt:lpstr>
      <vt:lpstr>LV100_starptautiskā_62</vt:lpstr>
      <vt:lpstr>LV100_starptautiskā_63_</vt:lpstr>
      <vt:lpstr>LV100_starptautiskā_64_</vt:lpstr>
      <vt:lpstr>LV100_starptautiskā_65_</vt:lpstr>
      <vt:lpstr>LV100_starptautiskā_66</vt:lpstr>
      <vt:lpstr>LV100_starptautiskā_67_</vt:lpstr>
      <vt:lpstr>LV100_starptautiskā_68_</vt:lpstr>
      <vt:lpstr>LV100_starptautiskā_69</vt:lpstr>
      <vt:lpstr>LV100_starptautiskā_70_</vt:lpstr>
      <vt:lpstr>LV100_starptautiskā_71</vt:lpstr>
      <vt:lpstr>LV100_starptautiskā_72_</vt:lpstr>
      <vt:lpstr>LV100_starptautiskā_73_</vt:lpstr>
      <vt:lpstr>LV100_starptautiskā_74_</vt:lpstr>
      <vt:lpstr>LV100_starptautiskā_75_</vt:lpstr>
      <vt:lpstr>LV100_starptautiskā_76_</vt:lpstr>
      <vt:lpstr>LV100_starptautiskā_77_</vt:lpstr>
      <vt:lpstr>LV100_starptautiskā_78_</vt:lpstr>
      <vt:lpstr>LV100_starptautiskā_79_</vt:lpstr>
      <vt:lpstr>LV100_starptautiskā_80_</vt:lpstr>
      <vt:lpstr>LV100_starptautiskā_81_</vt:lpstr>
      <vt:lpstr>LV100_82_</vt:lpstr>
      <vt:lpstr>LV100_83</vt:lpstr>
      <vt:lpstr>LV100_84</vt:lpstr>
      <vt:lpstr>LV100_85</vt:lpstr>
      <vt:lpstr>LV100_starptautiskā_86-92</vt:lpstr>
      <vt:lpstr>LV100_reģioni_93</vt:lpstr>
      <vt:lpstr>LV100_reģioni_94</vt:lpstr>
      <vt:lpstr>LV100_reģioni_95</vt:lpstr>
      <vt:lpstr>LV100_reģioni_96</vt:lpstr>
      <vt:lpstr>LV100_reģioni_97</vt:lpstr>
      <vt:lpstr>LV100_reģioni_98-103</vt:lpstr>
      <vt:lpstr>LV100_reģioni_98</vt:lpstr>
      <vt:lpstr>LV100_reģioni_99</vt:lpstr>
      <vt:lpstr>LV100_reģioni_100</vt:lpstr>
      <vt:lpstr>LV100_reģioni_101</vt:lpstr>
      <vt:lpstr>LV100_reģioni_102</vt:lpstr>
      <vt:lpstr>LV100_reģioni_104</vt:lpstr>
      <vt:lpstr>LV100_reģioni_105</vt:lpstr>
      <vt:lpstr>LV100_reģioni_106</vt:lpstr>
      <vt:lpstr>LV100_reģioni_107</vt:lpstr>
      <vt:lpstr>LV100_reģioni_108</vt:lpstr>
      <vt:lpstr>LV100_reģioni_109</vt:lpstr>
      <vt:lpstr>LV100_reģioni_110</vt:lpstr>
      <vt:lpstr>LV100_reģioni_111</vt:lpstr>
      <vt:lpstr>LV100_reģioni_112</vt:lpstr>
      <vt:lpstr>LV100_reģioni_113</vt:lpstr>
      <vt:lpstr>LV100_reģioni_114</vt:lpstr>
      <vt:lpstr>KM_54.1.1.</vt:lpstr>
      <vt:lpstr>KM_54.1.2.</vt:lpstr>
      <vt:lpstr>KM_54.1.3.</vt:lpstr>
      <vt:lpstr>KM_54.1.3. (2)</vt:lpstr>
    </vt:vector>
  </TitlesOfParts>
  <Company>LR Kultūras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KMInf_061216_LV100</dc:title>
  <dc:subject>Pielikums</dc:subject>
  <dc:creator>Ilze Tormane</dc:creator>
  <dc:description>Ilze Tormane
Kultūras ministrijas
Latvijas valsts simtgades biroja 
projektu koordinatore
Tālr. 67330323; fakss: 67330293
Ilze.Tormane@km.gov.lv</dc:description>
  <cp:lastModifiedBy>Ilze Tormane</cp:lastModifiedBy>
  <cp:lastPrinted>2018-12-28T08:04:43Z</cp:lastPrinted>
  <dcterms:created xsi:type="dcterms:W3CDTF">2016-08-18T07:03:24Z</dcterms:created>
  <dcterms:modified xsi:type="dcterms:W3CDTF">2021-01-14T13:51:10Z</dcterms:modified>
</cp:coreProperties>
</file>